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52" windowHeight="7872" activeTab="0"/>
  </bookViews>
  <sheets>
    <sheet name="【時系列】全体計画例別葉6年" sheetId="1" r:id="rId1"/>
    <sheet name="【時系列】発行者別一覧" sheetId="2" r:id="rId2"/>
    <sheet name="内容項目名" sheetId="3" r:id="rId3"/>
    <sheet name="ご利用の留意点" sheetId="4" r:id="rId4"/>
  </sheets>
  <externalReferences>
    <externalReference r:id="rId7"/>
  </externalReferences>
  <definedNames>
    <definedName name="_xlnm.Print_Area" localSheetId="0">'【時系列】全体計画例別葉6年'!$A$1:$O$23</definedName>
    <definedName name="_xlnm.Print_Titles" localSheetId="1">'【時系列】発行者別一覧'!$1:$1</definedName>
    <definedName name="英語">'【時系列】発行者別一覧'!$B$21:$N$27</definedName>
    <definedName name="音楽" localSheetId="2">'[1]【新内容項目別】発行者別一覧6年'!$V$9:$W$31</definedName>
    <definedName name="音楽">'【時系列】発行者別一覧'!$B$28:$N$29</definedName>
    <definedName name="家庭" localSheetId="2">'[1]【新内容項目別】発行者別一覧6年'!$Z$9:$AA$31</definedName>
    <definedName name="家庭">'【時系列】発行者別一覧'!$B$32:$N$33</definedName>
    <definedName name="国語" localSheetId="2">'[1]【新内容項目別】発行者別一覧6年'!$B$9:$F$31</definedName>
    <definedName name="国語">'【時系列】発行者別一覧'!$B$3:$N$6</definedName>
    <definedName name="算数" localSheetId="2">'[1]【新内容項目別】発行者別一覧6年'!$K$9:$P$31</definedName>
    <definedName name="算数">'【時系列】発行者別一覧'!$B$10:$N$15</definedName>
    <definedName name="社会" localSheetId="2">'[1]【新内容項目別】発行者別一覧6年'!$G$9:$J$31</definedName>
    <definedName name="社会">'【時系列】発行者別一覧'!$B$7:$N$9</definedName>
    <definedName name="図画工作" localSheetId="2">'[1]【新内容項目別】発行者別一覧6年'!$X$9:$Y$31</definedName>
    <definedName name="図画工作">'【時系列】発行者別一覧'!$B$30:$N$31</definedName>
    <definedName name="保健" localSheetId="2">'[1]【新内容項目別】発行者別一覧6年'!$AC$9:$AF$31</definedName>
    <definedName name="保健">'【時系列】発行者別一覧'!$B$35:$N$38</definedName>
    <definedName name="理科" localSheetId="2">'[1]【新内容項目別】発行者別一覧6年'!$Q$9:$U$31</definedName>
    <definedName name="理科">'【時系列】発行者別一覧'!$B$16:$N$20</definedName>
  </definedNames>
  <calcPr fullCalcOnLoad="1"/>
</workbook>
</file>

<file path=xl/sharedStrings.xml><?xml version="1.0" encoding="utf-8"?>
<sst xmlns="http://schemas.openxmlformats.org/spreadsheetml/2006/main" count="666" uniqueCount="496">
  <si>
    <t>国語</t>
  </si>
  <si>
    <t>算数</t>
  </si>
  <si>
    <t>音楽</t>
  </si>
  <si>
    <t>体育</t>
  </si>
  <si>
    <t>国語</t>
  </si>
  <si>
    <t>東京書籍</t>
  </si>
  <si>
    <t>学校図書</t>
  </si>
  <si>
    <t>教育出版</t>
  </si>
  <si>
    <t>光村図書</t>
  </si>
  <si>
    <t>社会</t>
  </si>
  <si>
    <t>社会</t>
  </si>
  <si>
    <t>算数</t>
  </si>
  <si>
    <t>大日本図書</t>
  </si>
  <si>
    <t>啓林館</t>
  </si>
  <si>
    <t>日本文教出版</t>
  </si>
  <si>
    <t>理科</t>
  </si>
  <si>
    <t>理科</t>
  </si>
  <si>
    <t>音楽</t>
  </si>
  <si>
    <t>教育芸術社</t>
  </si>
  <si>
    <t>開隆堂</t>
  </si>
  <si>
    <t>家庭</t>
  </si>
  <si>
    <t>東京書籍</t>
  </si>
  <si>
    <t>光文書院</t>
  </si>
  <si>
    <t>道徳</t>
  </si>
  <si>
    <t>光文書院</t>
  </si>
  <si>
    <t>学研教育みらい</t>
  </si>
  <si>
    <t>学年の重点課題</t>
  </si>
  <si>
    <t>課題の内容</t>
  </si>
  <si>
    <t>法やきまりの意義を理解する</t>
  </si>
  <si>
    <t>相手の立場を理解し，支え合う態度を身に付ける</t>
  </si>
  <si>
    <t>集団における役割と責任を果たし，国家・社会の一員としての自覚をもつ</t>
  </si>
  <si>
    <t>４月</t>
  </si>
  <si>
    <t>５月</t>
  </si>
  <si>
    <t>６月</t>
  </si>
  <si>
    <t>７月</t>
  </si>
  <si>
    <t>９月</t>
  </si>
  <si>
    <t>10月</t>
  </si>
  <si>
    <t>11月</t>
  </si>
  <si>
    <t>12月</t>
  </si>
  <si>
    <t>１月</t>
  </si>
  <si>
    <t>２月</t>
  </si>
  <si>
    <t>３月</t>
  </si>
  <si>
    <t>道徳</t>
  </si>
  <si>
    <t>光文書院</t>
  </si>
  <si>
    <t>学校行事</t>
  </si>
  <si>
    <t>始業式
入学式
1年生を迎える会</t>
  </si>
  <si>
    <t>遠足
運動会</t>
  </si>
  <si>
    <t>修学旅行
プール開き</t>
  </si>
  <si>
    <t>防犯教室
終業式</t>
  </si>
  <si>
    <t>音楽会
マラソン大会</t>
  </si>
  <si>
    <t>参観日
宿泊学習</t>
  </si>
  <si>
    <t>終業式</t>
  </si>
  <si>
    <t>始業式
避難訓練</t>
  </si>
  <si>
    <t>スケート大会
参観日
6年生を送る会</t>
  </si>
  <si>
    <t>卒業証書授与式
修了式
離任式</t>
  </si>
  <si>
    <t>特別活動</t>
  </si>
  <si>
    <t>学級活動</t>
  </si>
  <si>
    <t>クラブ，児童会，委員会</t>
  </si>
  <si>
    <t>教科</t>
  </si>
  <si>
    <t>社会</t>
  </si>
  <si>
    <t>理科</t>
  </si>
  <si>
    <t>図画工作</t>
  </si>
  <si>
    <t>家庭</t>
  </si>
  <si>
    <t>光文書院</t>
  </si>
  <si>
    <t>保健</t>
  </si>
  <si>
    <t>総合的な学習の時間</t>
  </si>
  <si>
    <t>家庭・地域との連携</t>
  </si>
  <si>
    <t>家庭</t>
  </si>
  <si>
    <t>体育</t>
  </si>
  <si>
    <t>保健</t>
  </si>
  <si>
    <t>開隆堂</t>
  </si>
  <si>
    <t>日本文教出版</t>
  </si>
  <si>
    <t>始業式
宿泊学習
陸上競技会
避難訓練</t>
  </si>
  <si>
    <t>付録</t>
  </si>
  <si>
    <t>付録</t>
  </si>
  <si>
    <t>●いらなくなったきまり
Ｃ 規則の尊重
●自然のゆりかご
Ｄ 自然愛護</t>
  </si>
  <si>
    <t>●これが日本
Ｃ 伝統と文化の尊重，国や郷土を愛する態度
●フーバーさん
Ｃ 国際理解，国際親善
●六千人の命を救った決断 ―杉原千畝―
Ｃ 公正，公平，社会正義
●すあしにサンダルの天使 ―マザー・テレサ―
Ｄ よりよく生きる喜び</t>
  </si>
  <si>
    <t>●これが日本
Ｃ 伝統と文化の尊重，国や郷土を愛する態度
●フーバーさん
Ｃ 国際理解，国際親善
●六千人の命を救った決断 ―杉原千畝―
Ｃ 公正，公平，社会正義
●すあしにサンダルの天使 ―マザー・テレサ―
Ｄ よりよく生きる喜び</t>
  </si>
  <si>
    <t>●めざせ，百八十回！
Ａ 個性の伸長
●最後のひと葉
Ｂ 親切，思いやり</t>
  </si>
  <si>
    <t>●生命のメッセージ
Ｄ 生命の尊さ
●命と向き合う人生
Ｄ 生命の尊さ
●負けないで
Ｄ 生命の尊さ
●大空に飛び立つ鳥
Ａ 善悪の判断，自律，自由と責任</t>
  </si>
  <si>
    <t>●青の洞門
Ｄ 感動，畏敬の念
●わたしは ひろがる
Ｄ よりよく生きる喜び</t>
  </si>
  <si>
    <t>●学級の旗を作ろう
Ｃ よりよい学校生活，集団生活の充実</t>
  </si>
  <si>
    <t>●全校集会
Ｃ よりよい学校生活，集団生活の充実</t>
  </si>
  <si>
    <t>●委員会活動開始
Ｃ 公正，公平，社会正義
●クラブ活動開始
Ａ 個性の伸長</t>
  </si>
  <si>
    <t>●係活動を見直そう
Ｃ 勤労，公共の精神</t>
  </si>
  <si>
    <t>●1学期を振り返ろう
Ａ 節度，節制
●夏休みの計画を立てよう
Ａ 希望と勇気，努力と強い意志</t>
  </si>
  <si>
    <t>●学級目標を決めよう
Ｃ よりよい学校生活，集団生活の充実
●係を決めよう
Ｃ 勤労，公共の精神</t>
  </si>
  <si>
    <t>●3学期の目標を立てよう
Ａ 希望と勇気，努力と強い意志</t>
  </si>
  <si>
    <t>●夏休みを振り返ろう
Ａ 節度，節制
●2学期の目標を立てよう
Ａ 希望と勇気，努力と強い意志</t>
  </si>
  <si>
    <t>●2学期を振り返ろう
Ａ 節度，節制
●冬休みの計画を立てよう
Ａ 希望と勇気，努力と強い意志</t>
  </si>
  <si>
    <t>●学級文庫を活用しよう
Ａ 真理の探究</t>
  </si>
  <si>
    <t>●クラブ発表会
Ａ 個性の伸長</t>
  </si>
  <si>
    <t>●学級スポーツ大会をしよう
Ｂ 友情，信頼</t>
  </si>
  <si>
    <t>●クラブ見学会
Ｃ よりよい学校生活，集団生活の充実</t>
  </si>
  <si>
    <t>●6年生を送る会の準備をしよう
Ｃ よりよい学校生活，集団生活の充実</t>
  </si>
  <si>
    <t xml:space="preserve">●1年間を振り返ろう
Ａ 節度，節制
</t>
  </si>
  <si>
    <t>●1年間の活動のまとめ
Ａ 希望と勇気，努力と強い意志</t>
  </si>
  <si>
    <t>Ａ 善悪の判断，自律，自由と責任</t>
  </si>
  <si>
    <t>Ａ 正直，誠実</t>
  </si>
  <si>
    <t>Ａ 節度，節制</t>
  </si>
  <si>
    <t>Ａ 個性の伸長</t>
  </si>
  <si>
    <t>Ａ 希望と勇気，努力と強い意志</t>
  </si>
  <si>
    <t>Ａ 真理の探究</t>
  </si>
  <si>
    <t>Ｂ 親切，思いやり</t>
  </si>
  <si>
    <t>Ｂ 感謝</t>
  </si>
  <si>
    <t>Ｂ 礼儀</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</si>
  <si>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</si>
  <si>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</si>
  <si>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</si>
  <si>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</si>
  <si>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</si>
  <si>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</si>
  <si>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</si>
  <si>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</si>
  <si>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</si>
  <si>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</si>
  <si>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</si>
  <si>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Ｄ よりよく生きる喜び</t>
  </si>
  <si>
    <t>教科書会社名一覧　※削除しないようご注意ください。</t>
  </si>
  <si>
    <t>日本文教出版</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</si>
  <si>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</si>
  <si>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</si>
  <si>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</si>
  <si>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</si>
  <si>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</si>
  <si>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</si>
  <si>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</si>
  <si>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</si>
  <si>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</si>
  <si>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</si>
  <si>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</si>
  <si>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</si>
  <si>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</si>
  <si>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</si>
  <si>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</si>
  <si>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</si>
  <si>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</si>
  <si>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</si>
  <si>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東京書籍</t>
  </si>
  <si>
    <t>教育出版</t>
  </si>
  <si>
    <t>学校図書</t>
  </si>
  <si>
    <t>大日本図書</t>
  </si>
  <si>
    <t>教育芸術社</t>
  </si>
  <si>
    <t>日本文教出版</t>
  </si>
  <si>
    <t>光村図書</t>
  </si>
  <si>
    <t>光文書院</t>
  </si>
  <si>
    <t>学研教育みらい</t>
  </si>
  <si>
    <t>啓林館</t>
  </si>
  <si>
    <t>●一年生のお世話係 ―アフター・ユー―
Ｃ よりよい学校生活，集団生活の充実
●松井さんの笑顔
Ｂ 感謝
●温かいおまんじゅう
Ｂ 礼儀</t>
  </si>
  <si>
    <t xml:space="preserve">●夢に向かって ―三浦雄一郎―
Ａ 希望と勇気，努力と強い意志
●陽子，ドンマイ！
Ｂ 友情，信頼
●きみの声が聞きたい
Ａ 真理の探究
●本屋のお姉さん
Ａ 正直，誠実
</t>
  </si>
  <si>
    <t xml:space="preserve">●世界がおどろく七分間清掃
Ｃ 勤労，公共の精神
●かっこいいお父さん
Ｃ 家族愛，家庭生活の充実
●本当にだいじょうぶ？
Ａ 節度，節制
●「マナーからルールへ，そしてマナーへ」
Ｃ 規則の尊重
</t>
  </si>
  <si>
    <t>●いらなくなったきまり
Ｃ 規則の尊重
●自然のゆりかご
Ｄ 自然愛護</t>
  </si>
  <si>
    <t xml:space="preserve">●広村堤防の清掃ボランティア
Ｃ 勤労，公共の精神
●鑑真和上
Ａ 希望と勇気，努力と強い意志
●森川君のうわさ
Ｃ 公正，公平，社会正義
●地球があぶない
Ｄ 自然愛護
</t>
  </si>
  <si>
    <t xml:space="preserve">●技術で「障がい」をなくしたい ―遠藤 謙―
Ａ 真理の探究
●お茶の心
Ｃ 伝統と文化の尊重，国や郷土を愛する態度
●いちばん近い自然「里山」
Ｃ 伝統と文化の尊重，国や郷土を愛する態度
●ブランコ乗りとピエロ
Ｂ 相互理解，寛容
</t>
  </si>
  <si>
    <t xml:space="preserve">●命のおにぎり
Ｂ 親切，思いやり
●誠実な人 ―吉田松陰―
Ａ 正直，誠実
</t>
  </si>
  <si>
    <t>●めざせ，百八十回！
Ａ 個性の伸長
●最後のひと葉
Ｂ 親切，思いやり</t>
  </si>
  <si>
    <t>●青の洞門
Ｄ 感動，畏敬の念
●わたしは ひろがる
Ｄ よりよく生きる喜び</t>
  </si>
  <si>
    <t>●勇太への宿題
Ａ 個性の伸長
●友のしょうぞう画
Ｂ 友情，信頼
●あやまってすむことじゃない
Ｂ 相互理解，寛容
●よみがえれ熊本城
Ｃ 伝統と文化の尊重，国や郷土を愛する態度
●羽ばたけ，折り鶴
Ｄ 生命の尊さ</t>
  </si>
  <si>
    <t>英語</t>
  </si>
  <si>
    <t>開隆堂</t>
  </si>
  <si>
    <t>学校図書</t>
  </si>
  <si>
    <t>教育出版</t>
  </si>
  <si>
    <t>啓林館</t>
  </si>
  <si>
    <t>光村図書</t>
  </si>
  <si>
    <t>三省堂</t>
  </si>
  <si>
    <t>東京書籍</t>
  </si>
  <si>
    <t xml:space="preserve">●夢に向かって ―三浦雄一郎―
Ａ 希望と勇気，努力と強い意志
●陽子，ドンマイ！
Ｂ 友情，信頼
●きみの声が聞きたい
Ａ 真理の探究
●本屋のお姉さん
Ａ 正直，誠実
</t>
  </si>
  <si>
    <t xml:space="preserve">●命のおにぎり
Ｂ 親切，思いやり
●誠実な人 ―吉田松陰―
Ａ 正直，誠実
</t>
  </si>
  <si>
    <t>東京書籍</t>
  </si>
  <si>
    <t>開隆堂</t>
  </si>
  <si>
    <t>開隆堂</t>
  </si>
  <si>
    <t>＜英語＞</t>
  </si>
  <si>
    <t>●豊かな表現を求めて
Ｃ よりよい学校生活，集団生活の充実</t>
  </si>
  <si>
    <t xml:space="preserve">●電気と私たちのくらし
Ａ 個性の伸長
Ａ 真理の探究
Ｂ 相互理解，寛容
</t>
  </si>
  <si>
    <t>●水溶液の性質とはたらき
Ａ 真理の探究
Ｂ 相互理解，寛容
Ｃ 規則の尊重</t>
  </si>
  <si>
    <t xml:space="preserve">●地球に生きる
Ａ 真理の探究
Ｄ 自然愛護
</t>
  </si>
  <si>
    <t>●植物の成長と水の関わり
Ａ 真理の探究
Ｄ 自然愛護</t>
  </si>
  <si>
    <t>●生物どうしの関わり
Ａ 真理の探究
Ｄ 生命の尊さ
Ｄ 自然愛護</t>
  </si>
  <si>
    <t>●土地のつくりと変化
Ａ 真理の探究
Ｄ 自然愛護</t>
  </si>
  <si>
    <t>●てこのはたらき
Ａ 真理の探究
Ｃ 規則の尊重</t>
  </si>
  <si>
    <t>●私たちの生活と電気
Ａ 真理の探究
Ｂ 相互理解，寛容</t>
  </si>
  <si>
    <t>●生物と地球環境
Ａ 真理の探究
Ｄ 自然愛護</t>
  </si>
  <si>
    <t>●ものの燃え方と空気
Ａ 真理の探究
Ｂ 相互理解，寛容
Ｃ 規則の尊重</t>
  </si>
  <si>
    <t>●人や動物の体
Ａ 真理の探究
Ｄ 生命の尊さ</t>
  </si>
  <si>
    <t>●わたしの自由研究
Ａ 個性の伸長
Ａ 真理の探究</t>
  </si>
  <si>
    <t>●大地のつくりと変化
Ａ 真理の探究
Ｄ 自然愛護</t>
  </si>
  <si>
    <t>●科学者の伝記を読もう
Ａ 希望と勇気，努力と強い意志
Ａ 真理の探究</t>
  </si>
  <si>
    <t>●電気とわたしたちの生活
Ａ 真理の探究
Ｂ 相互理解，寛容</t>
  </si>
  <si>
    <t>●人と環境
Ａ 真理の探究
Ｄ 生命の尊さ
Ｄ 自然愛護</t>
  </si>
  <si>
    <t>●人や他の動物の体
Ａ 真理の探究
Ｄ 生命の尊さ</t>
  </si>
  <si>
    <t xml:space="preserve">●植物の体
Ａ 真理の探究
Ｄ 自然愛護
</t>
  </si>
  <si>
    <t>●土地のつくり
Ａ 真理の探究
Ｄ 自然愛護</t>
  </si>
  <si>
    <t>●地震や火山と災害
Ａ 真理の探究
Ｃ 規則の尊重
Ｄ 自然愛護</t>
  </si>
  <si>
    <t>●月の見え方と太陽
Ａ 真理の探究
Ｄ 自然愛護</t>
  </si>
  <si>
    <t>●水溶液
Ａ 真理の探究
Ｂ 相互理解，寛容
Ｃ 規則の尊重</t>
  </si>
  <si>
    <t>●電気の利用
Ａ 真理の探究
Ｂ 相互理解，寛容</t>
  </si>
  <si>
    <t>●人の生活と自然環境／広がる科学の世界
Ａ 真理の探究
Ｄ 生命の尊さ
Ｄ 自然愛護</t>
  </si>
  <si>
    <t>●ヒトや動物の体
Ａ 真理の探究
Ｄ 生命の尊さ</t>
  </si>
  <si>
    <t>●月と太陽
Ａ 真理の探究
Ｄ 自然愛護</t>
  </si>
  <si>
    <t>●大地のつくりと変化
Ａ 真理の探究
Ｄ 自然愛護</t>
  </si>
  <si>
    <t>●てこのはたらき
Ａ 真理の探究
Ｂ 相互理解，寛容
Ｃ 規則の尊重</t>
  </si>
  <si>
    <t>●発電と電気の利用
Ａ 真理の探究
Ｂ 相互理解，寛容</t>
  </si>
  <si>
    <t>●This is me! 
Ｂ 友情，信頼
Ｃ 国際理解，国際親善</t>
  </si>
  <si>
    <t>●How is your school life?
Ｂ 友情，信頼
Ｃ 国際理解，国際親善</t>
  </si>
  <si>
    <t>●Let's go to Italy.
Ｂ 友情，信頼
Ｃ 国際理解，国際親善</t>
  </si>
  <si>
    <t>●外国の人にメッセージを
伝えよう
Ｃ 国際理解，国際親善</t>
  </si>
  <si>
    <t>●Summer Vacations in 
the World 
Ｂ 友情，信頼
Ｃ 国際理解，国際親善</t>
  </si>
  <si>
    <t xml:space="preserve">●We all live on the Earth.
Ｃ 国際理解，国際親善
Ｄ 自然愛護
</t>
  </si>
  <si>
    <t>●Let's think about our 
food. 
Ｃ 伝統と文化の尊重，国や郷土を愛する態度
Ｃ 国際理解，国際親善</t>
  </si>
  <si>
    <t>●世界と自分のつながり
を紹介しよう 
Ｃ 国際理解，国際親善</t>
  </si>
  <si>
    <t>●My Best Memory 
Ｃ よりよい学校生活，集団生活の充実
Ｃ 国際理解，国際親善</t>
  </si>
  <si>
    <t>●My Future, My Dream
Ａ 希望と勇気，努力と強い意志
Ｃ 国際理解，国際親善</t>
  </si>
  <si>
    <t>●寄せ書きのメッセージを
伝えよう
Ｃ よりよい学校生活，集団生活の充実
Ｃ 国際理解，国際親善</t>
  </si>
  <si>
    <t>●I went to my grandparents' house.
Ｃ 家族愛，家庭生活の充実
Ｃ 国際理解，国際親善</t>
  </si>
  <si>
    <t xml:space="preserve">●Where do you want to go?
Ｂ 親切，思いやり
Ｃ 国際理解，国際親善
</t>
  </si>
  <si>
    <t>●What's your best memory?
Ｃ よりよい学校生活，集団生活の充実
Ｃ 国際理解，国際親善</t>
  </si>
  <si>
    <t>●My town is beautiful.
Ｃ 伝統と文化の尊重，国や郷土を愛する態度
Ｃ 国際理解，国際親善</t>
  </si>
  <si>
    <t>●Welcome to Japan.
Ｃ 伝統と文化の尊重，国や郷土を愛する態度
Ｃ 国際理解，国際親善</t>
  </si>
  <si>
    <t>●Let's Read and Act①
A Great Idea!／Let's Look at the World①
Ｂ 友情，信頼
Ｃ 国際理解，国際親善</t>
  </si>
  <si>
    <t>●My Summer Vacation
Ｂ 友情，信頼
Ｃ 国際理解，国際親善</t>
  </si>
  <si>
    <t>●What country do you want 
to visit?
Ｃ 国際理解，国際親善</t>
  </si>
  <si>
    <t>●Let’s Read and Act②
The Letter
Ｂ 友情，信頼
Ｃ 国際理解，国際親善</t>
  </si>
  <si>
    <t>●What do you want to be?
Ａ 希望と勇気，努力と強い意志
Ｃ 国際理解，国際親善</t>
  </si>
  <si>
    <t>●Junior High School Life
Ｃ よりよい学校生活，集団生活の充実
Ｃ 国際理解，国際親善</t>
  </si>
  <si>
    <t>●I want a big park in our town.
Ｃ 伝統と文化の尊重，国や郷土を愛する態度
Ｃ 国際理解，国際親善</t>
  </si>
  <si>
    <t>●REVIEW 1 
Ｃ 国際理解，国際親善</t>
  </si>
  <si>
    <t>●My summer vacation was great.
Ｃ 家族愛，家庭生活の充実
Ｃ 国際理解，国際親善</t>
  </si>
  <si>
    <t>●What did you do last weekend?
Ｃ 家族愛，家庭生活の充実
Ｃ 国際理解，国際親善</t>
  </si>
  <si>
    <t>●I enjoyed school.
Ｃ よりよい学校生活，集団生活の充実
Ｃ 国際理解，国際親善</t>
  </si>
  <si>
    <t>●REVIEW 2
Ｃ 国際理解，国際親善</t>
  </si>
  <si>
    <t>●I want to be a vet.
Ａ 希望と勇気，努力と強い意志
Ｃ 国際理解，国際親善</t>
  </si>
  <si>
    <t>●I want to join the brass band.
Ｃ よりよい学校生活，集団生活の充実
Ｃ 国際理解，国際親善</t>
  </si>
  <si>
    <t>●REVIEW 3
Ｃ 国際理解，国際親善</t>
  </si>
  <si>
    <t>●What do you want to watch?
Ｂ 友情，信頼
Ｃ 国際理解，国際親善</t>
  </si>
  <si>
    <t>●世界の友達１
Ｃ 国際理解，国際親善</t>
  </si>
  <si>
    <t>●My Summer Vacation
Ｃ 家族愛，家庭生活の充実
Ｃ 国際理解，国際親善</t>
  </si>
  <si>
    <t>●世界の友達３
Ｃ 国際理解，国際親善</t>
  </si>
  <si>
    <t>●This is our school.
Ｃ よりよい学校生活，集団生活の充実
Ｃ 国際理解，国際親善</t>
  </si>
  <si>
    <t>●At This Moment
Ｃ 伝統と文化の尊重，国や郷土を愛する態度
Ｃ 国際理解，国際親善</t>
  </si>
  <si>
    <t>●I want to be a . . . .
Ａ 希望と勇気，努力と強い意志
Ｃ 国際理解，国際親善</t>
  </si>
  <si>
    <t>●Where do you want to go?
Ｃ 国際理解，国際親善</t>
  </si>
  <si>
    <t>●I want to see the Milky Way.
Ｃ 伝統と文化の尊重，国や郷土を愛する態度
Ｃ 国際理解，国際親善</t>
  </si>
  <si>
    <t xml:space="preserve">●My Summer Vacation
Ｃ 家族愛，家庭生活の充実
Ｃ 国際理解，国際親善
</t>
  </si>
  <si>
    <t>●What sports do you like?
Ｂ 友情，信頼
Ｃ 国際理解，国際親善</t>
  </si>
  <si>
    <t xml:space="preserve">●My Favorite Memory
Ｃ よりよい学校生活，集団生活の充実
Ｃ 国際理解，国際親善
</t>
  </si>
  <si>
    <t>●I have a dream.
Ａ 希望と勇気，努力と強い意志
Ｃ 国際理解，国際親善</t>
  </si>
  <si>
    <t>●気持ちよく対話を続けよう
Ｂ 親切，思いやり
Ｂ 友情，信頼
●原因と結果に着目しよう
Ｃ 規則の尊重
●サボテンの花／生きる
Ｄ 生命の尊さ
Ｄ 自然愛護
●図書館へ行こう
Ｃ 規則の尊重
●イースター島にはなぜ森林がないのか
Ｄ 自然愛護</t>
  </si>
  <si>
    <t>●さまざまな熟語
Ｃ 規則の尊重
●友達の意見を聞いて考えよう
Ｂ 友情，信頼
Ｂ 相互理解，寛容</t>
  </si>
  <si>
    <t xml:space="preserve">●防災ポスターを作ろう
Ａ 希望と勇気，努力と強い意志
Ａ 真理の探究
●風切るつばさ
Ａ 正直，誠実
Ｂ 友情，信頼
Ｃ 公正，公平，社会正義
Ｄ 生命の尊さ
●複合語
Ｃ 伝統と文化の尊重，国や郷土を愛する態度
Ｃ 国際理解，国際親善
●インターネットの投稿を読み比べよう
Ａ 節度，節制
Ａ 真理の探究
Ｂ 相互理解，寛容
Ｃ 公正，公平，社会正義
</t>
  </si>
  <si>
    <t>●本は友達
Ａ 個性の伸長</t>
  </si>
  <si>
    <t>●いま始まる新しいいま
Ｄ 生命の尊さ
Ｄ 感動，畏敬の念
●話し合って考えを深めよう
Ａ 善悪の判断，自律，自由と責任
Ｂ 相互理解，寛容
Ｃ 公正，公平，社会正義
●場面に応じた言葉づかい
Ｂ 親切，思いやり
Ｂ 礼儀
●海のいのち
Ｄ 自然愛護
Ｄ 感動，畏敬の念
Ｄ よりよく生きる喜び</t>
  </si>
  <si>
    <t>●漢文に親しむ
Ｃ 伝統と文化の尊重，国や郷土を愛する態度
Ｃ 国際理解，国際親善
●文と文とのつながり
Ｃ 規則の尊重
●町の幸福論—コミュニティデザインを考える
Ａ 希望と勇気，努力と強い意志
Ａ 真理の探究
Ｂ 友情，信頼
Ｃ よりよい学校生活，集団生活の充実
Ｃ 伝統と文化の尊重，国や郷土を愛する態度</t>
  </si>
  <si>
    <t>●世界に目を向けて意見文を書こう
Ａ 真理の探究
Ａ 希望と勇気，努力と強い意志
Ｃ 公正，公平，社会正義
●ヒロシマのうた
Ｂ 親切，思いやり
Ｃ 家族愛，家庭生活の充実
Ｄ 生命の尊さ</t>
  </si>
  <si>
    <t>●読書とわたし
Ａ 希望と勇気，努力と強い意志
Ａ 個性の伸長
Ｂ 友情，信頼</t>
  </si>
  <si>
    <t>●いにしえの言葉に学ぶ 
Ａ 希望と勇気，努力と強い意志
Ｃ 伝統と文化の尊重，国や郷土を愛する態度
●表現をくふうする 
Ａ 個性の伸長
Ｃ 規則の尊重
●心が動いたことを十七音で表そう
Ａ 個性の伸長
Ａ 真理の探究
Ｃ 伝統と文化の尊重，国や郷土を愛する態度
●プロフェッショナルたち
Ａ 希望と勇気，努力と強い意志
Ａ 真理の探究
Ｃ 勤労，公共の精神</t>
  </si>
  <si>
    <t>●言葉の学習をふり返る
Ａ 節度，節制
Ｂ 相互理解，寛容
Ｃ 規則の尊重
●「卒業文集」を作ろう
Ａ 個性の伸長
Ａ 希望と勇気，努力と強い意志
Ａ 真理の探究
Ｂ 友情，信頼</t>
  </si>
  <si>
    <t>●聞いてほしい、この思い
Ａ 希望と勇気，努力と強い意志 
Ａ 真理の探究
Ｂ 友情，信頼
●君たちに伝えたいこと／春に
Ａ 希望と勇気，努力と強い意志
Ａ 個性の伸長
Ｂ 親切，思いやり
Ｃ 家族愛，家庭生活の充実
Ｄ 生命の尊さ
Ｄ 感動，畏敬の念</t>
  </si>
  <si>
    <t>●いわたくんちのおばあちゃん
Ａ 希望と勇気，努力と強い意志
Ｃ 公正，公平，社会正義
Ｃ 家族愛，家庭生活の充実</t>
  </si>
  <si>
    <t>●出発
Ａ 希望と勇気，努力と強い意志
●プラス思考でアドバイス
Ｂ 親切，思いやり
Ｃ よりよい学校生活，集団生活の充実
●誓約書
Ａ 希望と勇気，努力と強い意志
Ｂ 相互理解，寛容
Ｄ 自然愛護
●前後のつながりを示す言葉
Ｃ 規則の尊重</t>
  </si>
  <si>
    <t>●春
Ｃ 伝統と文化の尊重，国や郷土を愛する態度
Ｄ 自然愛護
●漢字の成り立ち
Ｃ 規則の尊重
●言葉をつないで文を作ろう１
Ｃ 勤労，公共の精神
●話し合ってまとめよう
Ｂ 友情，信頼
Ｂ 相互理解，寛容
●ＡＩで言葉と向き合う／〈視点を変える〉ＡＩ（人工知能）と私たちの未来
Ａ 希望と勇気，努力と強い意志
Ａ 真理の探究
Ｃ 伝統と文化の尊重，国や郷土を愛する態度</t>
  </si>
  <si>
    <t xml:space="preserve">●さまざまな表現の工夫
Ｃ 規則の尊重
Ｃ 伝統と文化の尊重，国や郷土を愛する態度
●漢字の広場１
Ａ 希望と勇気，努力と強い意志
●パネルディスカッションをしよう
Ｂ 相互理解，寛容
Ｃ 規則の尊重
Ｃ よりよい学校生活，集団生活の充実
</t>
  </si>
  <si>
    <t xml:space="preserve">●夏
Ｃ 伝統と文化の尊重，国や郷土を愛する態度
Ｄ 自然愛護
●経験や知識をもとに導き出そう
Ａ 善悪の判断，自律，自由と責任
Ａ 真理の探究
●電子メールで質問しよう
Ｂ 親切，思いやり
Ｂ 礼儀
Ｃ 規則の尊重
●言葉をつないで文を作ろう２
Ａ 善悪の判断，自律，自由と責任
●絵を見て語り合おう／フリードルとテレジンの小さな画家
たち／読書の部屋
Ａ 真理の探究
Ｂ 友情，信頼
Ｂ 相互理解，寛容
Ｃ 国際理解，国際親善
Ｄ 生命の尊さ
</t>
  </si>
  <si>
    <t>●名づけられた葉／きのうより一回だけ多く
Ｄ 自然愛護
Ｄ 感動，畏敬の念
●文章構成の効果を考える
Ａ 善悪の判断，自律，自由と責任
Ａ 真理の探究
Ｃ 規則の尊重
●文末の表現
Ｃ 規則の尊重
●きつねの窓
Ｄ 感動，畏敬の念</t>
  </si>
  <si>
    <t>●漢字の広場２
Ｃ 規則の尊重
●言葉をつないで文を作ろう３
Ａ 希望と勇気，努力と強い意志
●言葉づかいのちがい
Ａ 善悪の判断，自律，自由と責任
Ｃ 規則の尊重
●土
Ｄ 自然愛護
●イメージを短い詩にしよう
Ａ 個性の伸長
●「本物の森」で未来を守る
Ａ 真理の探究
Ｂ 相互理解，寛容
Ｄ 自然愛護
●秋
Ｃ 伝統と文化の尊重，国や郷土を愛する態度
Ｄ 自然愛護</t>
  </si>
  <si>
    <t>●言葉をつないで文を作ろう２
Ａ 正直，誠実
●熟語の構成
Ｃ 規則の尊重
●すいせんします、この委員会活動
Ｃ 勤労，公共の精神
Ｃ よりよい学校生活，集団生活の充実
●漢字の広場２
Ｃ 規則の尊重
●本は心の道しるべ／読書の部屋
Ａ 正直，誠実</t>
  </si>
  <si>
    <t>●冬
Ｃ 伝統と文化の尊重，国や郷土を愛する態度
Ｄ 自然愛護
●自分を見つめてみよう
Ａ 正直，誠実
Ａ 個性の伸長
●国境なき大陸　南極
Ｂ 友情，信頼
Ｃ 国際理解，国際親善
Ｄ 自然愛護</t>
  </si>
  <si>
    <t>●意味をそえる言葉
Ｃ 規則の尊重
●日本の魅力、再発見
Ａ 希望と勇気，努力と強い意志
Ａ 真理の探究
Ｃ 伝統と文化の尊重，国や郷土を愛する態度
●言葉は変わる
Ｃ 伝統と文化の尊重，国や郷土を愛する態度
●その日、ぼくが考えたこと
Ａ 正直，誠実
Ａ 真理の探究
Ｃ 公正，公平，社会正義
Ｃ 家族愛，家庭生活の充実</t>
  </si>
  <si>
    <t>●言葉をつないで文を作ろう３
Ａ 正直，誠実
●言葉で遊ぼう
Ａ 個性の伸長
●支度
Ｄ よりよく生きる喜び
●六年生をふり返って
Ａ 希望と勇気，努力と強い意志</t>
  </si>
  <si>
    <t>●川とノリオ
Ｃ 家族愛，家庭生活の充実
Ｄ 生命の尊さ
Ｄ 自然愛護
●山へ行く牛
Ｃ 勤労，公共の精神
Ｃ 家族愛，家庭生活の充実
Ｃ 伝統と文化の尊重，国や郷土を愛する態度
●イランカラプテ
Ｂ 親切，思いやり
Ｃ 公正，公平，社会正義
Ｃ 伝統と文化の尊重，国や郷土を愛する態度</t>
  </si>
  <si>
    <t xml:space="preserve">●自分に質問してみよう／風景　純銀もざいく／あの坂をのぼれば
Ａ 個性の伸長
Ａ 希望と勇気，努力と強い意志
Ｄ 自然愛護
Ｄ 感動，畏敬の念
●図に表して考えよう
Ａ 希望と勇気，努力と強い意志
Ａ 真理の探究
</t>
  </si>
  <si>
    <t>●春はあけぼの／薫風／「迷う」／随筆を書こう
Ａ 正直，誠実
Ａ 個性の伸長
Ａ 真理の探究
Ｃ 家族愛，家庭生活の充実
Ｃ 伝統と文化の尊重，国や郷土を愛する態度
Ｄ 自然愛護
●漢字の広場①　三字以上の熟語の構成／五年生で学んだ
漢字①
Ａ 個性の伸長
Ｃ 規則の尊重
●雪は新しいエネルギー
Ａ 真理の探究
Ｃ 伝統と文化の尊重，国や郷土を愛する態度
Ｄ 自然愛護</t>
  </si>
  <si>
    <t xml:space="preserve">●主語と述語の対応をみる
Ｃ 規則の尊重
●地域の防災について話し合おう／パンフレットで知らせよう
Ｂ 相互理解，寛容
Ｃ 規則の尊重
Ｃ 公正，公平，社会正義
●雨
Ｃ 伝統と文化の尊重，国や郷土を愛する態度
Ｄ 自然愛護
</t>
  </si>
  <si>
    <t xml:space="preserve">●世代による言葉のちがい 
Ｃ 家族愛，家庭生活の充実
●漢字の広場②　複数の意味をもつ漢字／五年生で学んだ漢字②
Ａ 個性の伸長
Ｃ 規則の尊重
●川とノリオ
Ｃ 家族愛，家庭生活の充実
Ｄ 生命の尊さ
Ｄ 自然愛護
</t>
  </si>
  <si>
    <t xml:space="preserve">●会話を広げる
Ａ 真理の探究
Ｂ 相互理解，寛容
●漢字の広場③　熟語の使い分け／五年生で学んだ漢字③
Ａ 善悪の判断，自律，自由と責任
Ａ 希望と勇気，努力と強い意志
Ａ 真理の探究
●あなたはどう感じる ?／ぼくの世界、君の世界／「うれしさ」って何 ?　――哲学対話をしよう
Ａ 個性の伸長
Ｂ 友情，信頼
Ｂ 相互理解，寛容
</t>
  </si>
  <si>
    <t>●言葉は時代とともに
Ｃ 伝統と文化の尊重，国や郷土を愛する態度
●自分の考えを発信しよう
Ａ 個性の伸長
Ａ 希望と勇気，努力と強い意志
Ｃ 規則の尊重
●漢字の広場④　音を表す部分／五年生で学んだ漢字④
Ｃ 規則の尊重
Ｃ よりよい学校生活，集団生活の充実</t>
  </si>
  <si>
    <t xml:space="preserve">●きつねの窓
Ｄ 感動，畏敬の念
●書評を書いて話し合おう
Ｂ 相互理解，寛容
Ｃ よりよい学校生活，集団生活の充実
●敬意を表す言い方
Ｂ 親切，思いやり
Ｂ 礼儀
</t>
  </si>
  <si>
    <t>●言葉と私たち
Ａ 個性の伸長
Ａ 真理の探究
●漢字の広場⑤　同じ訓をもつ漢字／五年生で学んだ漢字⑤
Ａ 個性の伸長
Ｃ 規則の尊重
●伊能忠敬
Ａ 希望と勇気，努力と強い意志
Ａ 真理の探究
Ｃ 伝統と文化の尊重，国や郷土を愛する態度
Ｄ よりよく生きる喜び</t>
  </si>
  <si>
    <t>●日本語の文字
Ｃ 伝統と文化の尊重，国や郷土を愛する態度
Ｃ 国際理解，国際親善
●漢字の広場⑥　さまざまな読み方
Ｃ 規則の尊重</t>
  </si>
  <si>
    <t>●作家
Ａ 節度，節制
Ａ 個性の伸長
Ｃ 伝統と文化の尊重，国や郷土を愛する態度
●ブラッキーの話
Ｂ 親切，思いやり
Ｄ 生命の尊さ
Ｄ 感動，畏敬の念
●子どもたちを救いたい――オードリー = ヘプバーンの願い――
Ｃ 公正，公平，社会正義
Ｄ 生命の尊さ
Ｄ よりよく生きる喜び
●伝えられてきた作品
Ｃ 伝統と文化の尊重，国や郷土を愛する態度
●正岡子規
Ｃ 伝統と文化の尊重，国や郷土を愛する態度
●翻訳家
Ｃ 勤労，公共の精神
Ｃ 国際理解，国際親善
●文章を解体する
Ａ 真理の探究
●時を表す言葉
Ｃ 伝統と文化の尊重，国や郷土を愛する態度
●日本生まれの漢字――国字
Ｃ 伝統と文化の尊重，国や郷土を愛する態度</t>
  </si>
  <si>
    <t>●漢字の広場①
Ｃ 勤労，公共の精神
●笑うから楽しい
Ａ 正直，誠実
Ｂ 親切，思いやり
●時計の時間と心の時間
Ａ 節度，節制
Ａ 希望と勇気，努力と強い意志
●主張と事例
Ａ 真理の探究
●話し言葉と書き言葉
Ｂ 礼儀
Ｃ 勤労，公共の精神</t>
  </si>
  <si>
    <t>●たのしみは
Ａ 真理の探究
Ｃ 伝統と文化の尊重，国や郷土を愛する態度
●文の組み立て
Ａ 個性の伸長
Ｃ 規則の尊重
●天地の文
Ａ 正直，誠実
Ａ 節度，節制
Ｃ 伝統と文化の尊重，国や郷土を愛する態度
●情報と情報をつなげて伝えるとき
Ａ 善悪の判断，自律，自由と責任
Ｃ 伝統と文化の尊重，国や郷土を愛する態度
●私たちにできること
Ａ 善悪の判断，自律，自由と責任
Ａ 節度，節制</t>
  </si>
  <si>
    <t>●夏のさかり
Ｃ 伝統と文化の尊重，国や郷土を愛する態度
Ｄ 自然愛護
●私と本
Ａ 個性の伸長
Ａ 希望と勇気，努力と強い意志
●森へ
Ｄ 自然愛護
Ｄ 感動，畏敬の念</t>
  </si>
  <si>
    <t>●せんねん　まんねん
Ｄ 自然愛護
●いちばん大事なものは
Ａ 善悪の判断，自律，自由と責任
Ａ 希望と勇気，努力と強い意志
Ｂ 友情，信頼
●利用案内を読もう
Ａ 善悪の判断，自律，自由と責任
Ｃ 規則の尊重
●熟語の成り立ち
Ｃ 規則の尊重
●漢字の広場②
Ａ 個性の伸長
●やまなし
Ｄ 感動，畏敬の念
●イーハトーヴの夢
Ａ 希望と勇気，努力と強い意志
Ｃ 伝統と文化の尊重，国や郷土を愛する態度</t>
  </si>
  <si>
    <t>●言葉の変化
Ｃ 伝統と文化の尊重，国や郷土を愛する態度
●秋深し
Ｃ 伝統と文化の尊重，国や郷土を愛する態度
Ｄ 自然愛護
●みんなで楽しく過ごすために
Ａ 善悪の判断，自律，自由と責任
Ｃ よりよい学校生活，集団生活の充実
●伝えにくいことを伝える
Ａ 正直，誠実
Ｂ 親切，思いやり</t>
  </si>
  <si>
    <t>●漢字の広場③
Ａ 個性の伸長
Ｃ 勤労，公共の精神
●『鳥獣戯画』を読む
Ａ 真理の探究
Ｃ 伝統と文化の尊重，国や郷土を愛する態度
●調べた情報の用い方
Ｃ 規則の尊重
●日本文化を発信しよう
Ａ 希望と勇気，努力と強い意志
Ｃ 伝統と文化の尊重，国や郷土を愛する態度
●古典芸能の世界――演じて伝える
Ｃ 伝統と文化の尊重，国や郷土を愛する態度
●カンジー博士の漢字学習の秘伝
Ａ 真理の探究
Ｃ 規則の尊重
●漢字の広場④
Ａ 真理の探究</t>
  </si>
  <si>
    <t>●狂言　柿山伏
Ｃ 伝統と文化の尊重，国や郷土を愛する態度
●「柿山伏」について
Ｃ 公正，公平，社会正義
Ｃ 伝統と文化の尊重，国や郷土を愛する態度
●大切にしたい言葉
Ａ 正直，誠実
Ｂ 相互理解，寛容
●漢字の広場⑤
Ｂ 感謝
Ｃ 勤労，公共の精神
●冬のおとずれ
Ｃ 伝統と文化の尊重，国や郷土を愛する態度
Ｄ 自然愛護</t>
  </si>
  <si>
    <t>●詩を朗読してしょうかいしよう
Ｃ 伝統と文化の尊重，国や郷土を愛する態度
Ｄ 自然愛護
Ｄ 感動，畏敬の念
●仮名の由来
Ｃ 伝統と文化の尊重，国や郷土を愛する態度
●メディアと人間社会
Ａ 善悪の判断，自律，自由と責任
Ａ 節度，節制
●大切な人と深くつながるために
Ａ 正直，誠実
Ｂ 相互理解，寛容
●プログラミングで未来を創る
Ａ 真理の探究
●漢字を正しく使えるように
Ｃ 規則の尊重
●覚えておきたい言葉
Ａ 希望と勇気，努力と強い意志
●人を引きつける表現
Ａ 真理の探究</t>
  </si>
  <si>
    <t>●思い出を言葉に
Ａ 真理の探究
Ｃ よりよい学校生活，集団生活の充実
●今，私は，ぼくは
Ｃ よりよい学校生活，集団生活の充実</t>
  </si>
  <si>
    <t xml:space="preserve">●世界に歩み出した日本
Ａ 希望と勇気，努力と強い意志
Ｂ 相互理解，寛容
Ｃ 規則の尊重
Ｃ 公正，公平，社会正義
Ｃ 伝統と文化の尊重，国や郷土を愛する態度
Ｃ 国際理解，国際親善
</t>
  </si>
  <si>
    <t xml:space="preserve">●世界の未来と日本の役割
Ｂ 親切，思いやり
Ｃ 公正，公平，社会正義
Ｃ 国際理解，国際親善
Ｄ 生命の尊さ
Ｄ 自然愛護
Ｄ よりよく生きる喜び
</t>
  </si>
  <si>
    <t xml:space="preserve">●平和で豊かな暮らしを目ざして
Ａ 希望と勇気，努力と強い意志
Ｃ 規則の尊重
Ｃ 公正，公平，社会正義
Ｃ 伝統と文化の尊重，国や郷土を愛する態度
Ｃ 国際理解，国際親善
Ｄ 生命の尊さ
Ｄ よりよく生きる喜び
</t>
  </si>
  <si>
    <t xml:space="preserve">●戦争と人々の暮らし
Ａ 希望と勇気，努力と強い意志
Ｃ 公正，公平，社会正義
Ｃ 勤労，公共の精神
Ｃ 伝統と文化の尊重，国や郷土を愛する態度
Ｄ 生命の尊さ
</t>
  </si>
  <si>
    <t xml:space="preserve">●わたしたちの暮らしを支える政治
Ａ 希望と勇気，努力と強い意志
Ｂ 親切，思いやり
Ｂ 相互理解，寛容
Ｃ よりよい学校生活，集団生活の充実
Ｄ よりよく生きる喜び
</t>
  </si>
  <si>
    <t xml:space="preserve">●天皇を中心とした政治
Ａ 希望と勇気，努力と強い意志
Ｃ 規則の尊重
Ｃ 公正，公平，社会正義
Ｃ 伝統と文化の尊重，国や郷土を愛する態度
Ｃ 国際理解，国際親善
</t>
  </si>
  <si>
    <t xml:space="preserve">●貴族が生み出した新しい文化
Ｃ 規則の尊重
Ｃ 伝統と文化の尊重，国や郷土を愛する態度
</t>
  </si>
  <si>
    <t xml:space="preserve">●子育て支援の願いを実現する政治/震災復興の願いを実現する政治（選択）
Ａ 希望と勇気，努力と強い意志
Ｂ 親切，思いやり
Ｂ 友情，信頼
Ｃ 公正，公平，社会正義
Ｃ よりよい学校生活，集団生活の充実
Ｄ よりよく生きる喜び
</t>
  </si>
  <si>
    <t>●天皇中心の国づくり
Ａ 希望と勇気，努力と強い意志
Ａ 真理の探究
Ｃ 規則の尊重
Ｃ 公正，公平，社会正義
Ｃ 伝統と文化の尊重，国や郷土を愛する態度
Ｃ 国際理解，国際親善</t>
  </si>
  <si>
    <t>●世界の人々とともに生きる
Ｂ 親切，思いやり
Ｂ 相互理解，寛容
Ｃ 公正，公平，社会正義
Ｃ 国際理解，国際親善
Ｄ 生命の尊さ
Ｄ 自然愛護
Ｄ よりよく生きる喜び</t>
  </si>
  <si>
    <t xml:space="preserve">●国力の充実をめざす日本と国際社会
Ａ 希望と勇気，努力と強い意志
Ａ 真理の探究
Ｃ 規則の尊重
Ｃ 公正，公平，社会正義
Ｃ 伝統と文化の尊重，国や郷土を愛する態度
Ｄ よりよく生きる喜び
</t>
  </si>
  <si>
    <t>●It was green.
Ｃ 伝統と文化の尊重，国や郷土を愛する態度
Ｃ 国際理解，国際親善</t>
  </si>
  <si>
    <t>●My best memory is . . . .
Ｃ よりよい学校生活，集団生活の充実
Ｃ 国際理解，国際親善</t>
  </si>
  <si>
    <t>日本文教出版</t>
  </si>
  <si>
    <t>●順序よく整理して調べよう
Ａ 真理の探究
Ｃ よりよい学校生活，集団生活の充実</t>
  </si>
  <si>
    <t>●算数の学習をしあげよう
Ａ 希望と勇気，努力と強い意志
Ｃ 規則の尊重</t>
  </si>
  <si>
    <t>●角柱と円柱
Ａ 真理の探究
Ｃ 規則の尊重</t>
  </si>
  <si>
    <t>●比例と反比例
Ａ 希望と勇気，努力と強い意志
Ａ 真理の探究</t>
  </si>
  <si>
    <t>●分数÷分数
Ａ 真理の探究
Ｃ 規則の尊重</t>
  </si>
  <si>
    <t>●中学校へのかけ橋
Ａ 希望と勇気，努力と強い意志</t>
  </si>
  <si>
    <t>●対称な図形
Ｃ 規則の尊重
Ｃ 伝統と文化の尊重，国や郷土を愛する態度</t>
  </si>
  <si>
    <t>●場合を順序よく整理して
Ａ 真理の探究
Ｃ よりよい学校生活，集団生活の充実</t>
  </si>
  <si>
    <t xml:space="preserve">●円の面積
Ａ 真理の探究
</t>
  </si>
  <si>
    <t>●もうすぐ中学生
Ａ 希望と勇気，努力と強い意志</t>
  </si>
  <si>
    <t xml:space="preserve">●短調のひびき
Ａ 真理の探究
</t>
  </si>
  <si>
    <t xml:space="preserve">●ひびき合いを生かして
Ｂ 友情，信頼
Ｂ 相互理解，寛容
</t>
  </si>
  <si>
    <t>●ききどころを見つけて
Ａ 真理の探究
Ｄ 感動，畏敬の念</t>
  </si>
  <si>
    <t>●私たちの国の音楽
Ｃ 伝統と文化の尊重，国や郷土を愛する態度
Ｄ 感動，畏敬の念</t>
  </si>
  <si>
    <t>●音楽に思いをこめて
Ｃ 伝統と文化の尊重，国や郷土を愛する態度
Ｄ 感動，畏敬の念</t>
  </si>
  <si>
    <t>●歌声をひびかせて心をつなげよう
Ｃ よりよい学校生活，集団生活の充実
Ｃ 伝統と文化の尊重，国や郷土を愛する態度
Ｄ 感動，畏敬の念</t>
  </si>
  <si>
    <t xml:space="preserve">●いろいろな音色を感じ取ろう
Ａ 真理の探究
Ｃ よりよい学校生活，集団生活の充実
Ｄ 感動，畏敬の念
</t>
  </si>
  <si>
    <t xml:space="preserve">●旋律の特徴を生かして表現しよう
Ａ 真理の探究
Ｃ 伝統と文化の尊重，国や郷土を愛する態度
</t>
  </si>
  <si>
    <t>●いろいろな和音のひびきを感じ取ろう
Ａ 真理の探究
Ｂ 相互理解，寛容</t>
  </si>
  <si>
    <t>●曲想の変化を感じ取ろう
Ａ 真理の探究
Ｂ 友情，信頼
Ｄ 感動，畏敬の念</t>
  </si>
  <si>
    <t>●詩と音楽の関わりを味わおう
Ｃ 伝統と文化の尊重，国や郷土を愛する態度
Ｄ 感動，畏敬の念</t>
  </si>
  <si>
    <t>●日本や世界の音楽に親しもう
Ｃ 伝統と文化の尊重，国や郷土を愛する態度
Ｃ 国際理解，国際親善</t>
  </si>
  <si>
    <t xml:space="preserve">●音楽で思いを伝えよう
Ｂ 感謝
Ｄ 感動，畏敬の念
</t>
  </si>
  <si>
    <t>●マット運動
Ａ 希望と勇気，努力と強い意志
Ｂ 友情，信頼</t>
  </si>
  <si>
    <t>●走り高跳び
Ａ 希望と勇気，努力と強い意志
Ｂ 友情，信頼</t>
  </si>
  <si>
    <t xml:space="preserve">●跳び箱運動
Ａ 希望と勇気，努力と強い意志
Ｂ 友情，信頼
</t>
  </si>
  <si>
    <t>●にっぽん／おぼろ月夜
Ｃ 伝統と文化の尊重，国や郷土を愛する態度
Ｄ 感動，畏敬の念</t>
  </si>
  <si>
    <t xml:space="preserve">●にっぽん／われは海の子
Ａ 真理の探究
Ｃ 伝統と文化の尊重，国や郷土を愛する態度
</t>
  </si>
  <si>
    <t>●音／じゅんかんコードをもとにアドリブで遊ぼう
Ａ 個性の伸長
Ｄ 感動，畏敬の念</t>
  </si>
  <si>
    <t>●音／役割を決めて音階をもとにした音楽をつくろう
Ｂ 友情，信頼
Ｄ 感動，畏敬の念</t>
  </si>
  <si>
    <t xml:space="preserve">●つばさをください
Ｄ よりよく生きる喜び
●スキルアップ／バナハ 等
Ｄ 感動，畏敬の念
●めざせ 楽器名人／The Sound of Music
Ａ 希望と勇気，努力と強い意志
●音楽ランド／語りあおう 等
Ｂ 友情，信頼
●ジャズとクラシック音楽の出合い
Ｄ 感動，畏敬の念
●音楽ランド／未来への賛歌 等
Ｄ よりよく生きる喜び
●音楽ランド／あおげばとうとし 等
Ｃ よりよい学校生活，集団生活の充実
●全校合唱／校歌・君が代　等
Ｃ 伝統と文化の尊重，国や郷土を愛する態度
</t>
  </si>
  <si>
    <t>●私の研究
Ａ 個性の伸長
Ａ 真理の探究</t>
  </si>
  <si>
    <t>●学びをつなごう
Ａ 個性の伸長</t>
  </si>
  <si>
    <t>●学んだことをふり返ろう！
Ａ 真理の探究
Ｄ 生命の尊さ
Ｄ 自然愛護</t>
  </si>
  <si>
    <t xml:space="preserve">●学びをつなごう
Ａ 真理の探究
●動物のからだのはたらき
Ａ 真理の探究
Ｄ 生命の尊さ
</t>
  </si>
  <si>
    <t>●わたしたちの地球（２）自然とともに生きる
Ａ 真理の探究
Ｄ 自然愛護</t>
  </si>
  <si>
    <t>●Project Time 2小学校の思い出
Ｃ よりよい学校生活，集団生活の充実
Ｃ 国際理解，国際親善</t>
  </si>
  <si>
    <t>●つないで，つないで，一つのお話
Ｂ 友情，信頼
Ｂ 相互理解，寛容
●春の河/小景異情
Ｄ 自然愛護
●帰り道
Ｂ 友情，信頼
Ｂ 相互理解，寛容
●地域の施設を活用しよう
Ｃ 規則の尊重
●漢字の形と音・意味
Ｃ 規則の尊重
●春のいぶき
Ｃ 伝統と文化の尊重，国や郷土を愛する態度
Ｄ 自然愛護
●聞いて，考えを深めよう
Ｂ 友情，信頼
Ｂ 相互理解，寛容</t>
  </si>
  <si>
    <t>●わが国の政治のはたらき／大単元の導入
Ｃ 規則の尊重
Ｃ 公正，公平，社会正義
●憲法と政治のしくみ
Ｂ 親切，思いやり
Ｃ 規則の尊重
Ｃ 公正，公平，社会正義
Ｃ 勤労，公共の精神
Ｃ よりよい学校生活，集団生活の充実
Ｄ 生命の尊さ
Ｄ よりよく生きる喜び</t>
  </si>
  <si>
    <t>●世界のなかの日本とわたしたち／大単元の導入
Ｃ 国際理解，国際親善
●つながりの深い国々のくらし
Ｂ 相互理解，寛容
Ｃ 伝統と文化の尊重，国や郷土を愛する態度
Ｃ 国際理解，国際親善</t>
  </si>
  <si>
    <t xml:space="preserve">●国際連合と日本の役割
Ｂ 親切，思いやり
Ｂ 相互理解，寛容
Ｃ 規則の尊重
Ｃ 伝統と文化の尊重，国や郷土を愛する態度
Ｃ 国際理解，国際親善
Ｄ 生命の尊さ
Ｄ 自然愛護
Ｄ よりよく生きる喜び
</t>
  </si>
  <si>
    <t>●ともに生きる暮らしと政治／オリエンテーション
Ｃ 国際理解，国際親善
●憲法とわたしたちの暮らし
Ａ 善悪の判断，自律，自由と責任
Ｂ 親切，思いやり
Ｃ 規則の尊重
Ｃ 公正，公平，社会正義
Ｃ よりよい学校生活，集団生活の充実
Ｄ 生命の尊さ
Ｄ よりよく生きる喜び</t>
  </si>
  <si>
    <t>●世界の中の日本／オリエンテーション
Ｃ 国際理解，国際親善
●日本とつながりの深い国々
Ｂ 相互理解，寛容
Ｃ 国際理解，国際親善</t>
  </si>
  <si>
    <t xml:space="preserve">●いかす
Ｃ 公正，公平，社会正義
●にほんの歴史／導入
Ｃ 伝統と文化の尊重，国や郷土を愛する態度
●縄文のむらから古墳のくにへ
Ａ 希望と勇気，努力と強い意志
Ｂ 友情，信頼
Ｃ 公正，公平，社会正義
Ｃ 家族愛，家庭生活の充実
Ｃ 伝統と文化の尊重，国や郷土を愛する態度
Ｃ 国際理解，国際親善
Ｄ 生命の尊さ
</t>
  </si>
  <si>
    <t xml:space="preserve">●いかす
Ｃ 伝統と文化の尊重，国や郷土を愛する態度
●世界の中の日本／導入
Ｃ 国際理解，国際親善
●日本とつながりが深い国
Ｂ 相互理解，寛容
Ｃ 伝統と文化の尊重，国や郷土を愛する態度
Ｃ 国際理解，国際親善
</t>
  </si>
  <si>
    <t xml:space="preserve">●巻頭
Ｃ 伝統と文化の尊重，国や郷土を愛する態度
●歌いつごう　日本の歌
Ｃ 伝統と文化の尊重，国や郷土を愛する態度
●みんなで楽しく
Ａ 希望と勇気，努力と強い意志
Ｃ 国際理解，国際親善
Ｄ 生命の尊さ
Ｄ 感動，畏敬の念
</t>
  </si>
  <si>
    <t>●算数卒業旅行
Ａ 希望と勇気，努力と強い意志
Ａ 真理の探究
Ｃ 伝統と文化の尊重，国や郷土を愛する態度
Ｃ 国際理解，国際親善</t>
  </si>
  <si>
    <t>●学びのとびら
Ａ 個性の伸長
Ａ 真理の探究
●つり合いのとれた図形を調べよう
Ｃ 規則の尊重
Ｃ 伝統と文化の尊重，国や郷土を愛する態度</t>
  </si>
  <si>
    <t>●考える力をのばそう
Ａ 真理の探究
Ｃ 規則の尊重
●データの特ちょうを調べて判断しよう
Ａ 真理の探究
Ｃ よりよい学校生活，集団生活の充実
●算数で読みとこう
Ａ 真理の探究</t>
  </si>
  <si>
    <t>●小数と分数の計算
Ａ 希望と勇気，努力と強い意志
Ｃ 規則の尊重
●ふりかえろう つなげよう
Ａ 真理の探究
Ｂ 友情，信頼
●ソフトボール投げ
Ａ 真理の探究
Ｃ 規則の尊重
●アクティブ!!
Ａ 真理の探究
Ｂ 友情，信頼</t>
  </si>
  <si>
    <t>●切り紙遊び
Ａ 真理の探究
Ｃ 規則の尊重</t>
  </si>
  <si>
    <t>●およその面積と体積
Ａ 真理の探究
●地上絵をかこう
Ａ 真理の探究
Ｃ 国際理解，国際親善</t>
  </si>
  <si>
    <t>●どんな計算になるのかな 
Ａ 真理の探究
●算数の自由研究
Ｄ 自然愛護
●復習
Ａ 希望と勇気，努力と強い意志</t>
  </si>
  <si>
    <t>●表を使って考えよう（2 ）
Ａ 真理の探究
Ｃ 規則の尊重
●見積もりを使って
Ａ 真理の探究
Ｃ 規則の尊重
●算数ラボ
Ｃ 規則の尊重
●復習
Ａ 希望と勇気，努力と強い意志</t>
  </si>
  <si>
    <t>Ｂ 友情，信頼</t>
  </si>
  <si>
    <t xml:space="preserve">●表を使って考えよう（1 ）
Ａ 真理の探究
Ｃ 規則の尊重
●復習
Ａ 希望と勇気，努力と強い意志
●図形の拡大と縮小
Ａ 真理の探究
Ｃ 伝統と文化の尊重，国や郷土を愛する態度
</t>
  </si>
  <si>
    <t xml:space="preserve">●図を使って考えよう
Ａ 真理の探究
Ｃ 規則の尊重
●すごろく
Ａ 真理の探究
Ｂ 友情，信頼
●みらいへのつばさ
Ａ 真理の探究
Ｃ 国際理解，国際親善
●６年のまとめ
Ａ 希望と勇気，努力と強い意志
Ｃ 規則の尊重
</t>
  </si>
  <si>
    <t>●小学校６年間のまとめ
Ａ 希望と勇気，努力と強い意志
Ｃ 規則の尊重</t>
  </si>
  <si>
    <t>●マテマランドを探検しよう！
Ａ 真理の探究
Ｃ 規則の尊重
Ｃ 伝統と文化の尊重，国や郷土を愛する態度
Ｃ 国際理解，国際親善</t>
  </si>
  <si>
    <t>●体ほぐしの運動
Ｂ 友情，信頼
●短距離走・リレー
Ｂ 友情，信頼
Ｃ 規則の尊重</t>
  </si>
  <si>
    <t>●ネット型（ソフトバレー
ボール）
Ａ 希望と勇気，努力と強い意志
Ｂ 友情，信頼
Ｃ 規則の尊重
●水泳運動
Ａ 希望と勇気，努力と強い意志
Ｂ 友情，信頼
Ｃ 規則の尊重</t>
  </si>
  <si>
    <t>●表現運動
Ａ 個性の伸長
Ｂ 友情，信頼
●鉄棒運動
Ａ 希望と勇気，努力と強い意志
Ｂ 友情，信頼
●ゴール型 手（バスケットボール）
Ａ 希望と勇気，努力と強い意志
Ｂ 友情，信頼
Ｃ 規則の尊重</t>
  </si>
  <si>
    <t>●フォークダンス
Ａ 個性の伸長
Ｂ 友情，信頼
●跳投　２種競技
Ａ 希望と勇気，努力と強い意志
Ｂ 友情，信頼
●体の動きを高める運動
Ｂ 友情，信頼</t>
  </si>
  <si>
    <t>●ゴール型 足（サッカー）
Ａ 希望と勇気，努力と強い意志
Ｂ 友情，信頼
Ｃ 規則の尊重</t>
  </si>
  <si>
    <t>●演奏のみりょく
Ａ 真理の探究
Ｄ 感動，畏敬の念
●音／動機をもとに音楽をつくろう
Ａ 個性の伸長
Ｄ 感動，畏敬の念</t>
  </si>
  <si>
    <t>●We are friends.
Ｂ 友情，信頼
Ｃ 国際理解，国際親善
●What time do you get up?
Ａ 節度，節制
Ｃ 国際理解，国際親善</t>
  </si>
  <si>
    <t>●世界で活躍する自分をしょうかいしよう。
Ａ 希望と勇気，努力と強い意志
Ｃ 国際理解，国際親善
●Watch the world.
Ｃ 伝統と文化の尊重，国や郷土を愛する態度
Ｃ 国際理解，国際親善</t>
  </si>
  <si>
    <t>●Junior High School Life
Ｃ よりよい学校生活，集団生活の充実
Ｃ 国際理解，国際親善
●感謝の気持ちを伝えよう。
Ｂ 感謝
Ｃ 国際理解，国際親善</t>
  </si>
  <si>
    <t>●My Dream
Ａ 希望と勇気，努力と強い意志
Ｃ 国際理解，国際親善
●I want to be a vet.
Ａ 希望と勇気，努力と強い意志
Ｃ 国際理解，国際親善</t>
  </si>
  <si>
    <t>●I am hungry.
Ｃ 国際理解，国際親善
Ｄ 自然愛護
●買い物
Ｃ 国際理解，国際親善</t>
  </si>
  <si>
    <t>●My Memories
Ｃ よりよい学校生活，集団生活の充実
Ｃ 国際理解，国際親善
●I went to Hawaii.
Ｃ 家族愛，家庭生活の充実
Ｃ 国際理解，国際親善</t>
  </si>
  <si>
    <t>●Welcome to our school.
Ｃ よりよい学校生活，集団生活の充実
Ｃ 国際理解，国際親善
●We are from India.
Ｂ 友情，信頼
Ｃ 国際理解，国際親善</t>
  </si>
  <si>
    <t>●Let's Start／４つの「たいせつ」／言葉の準備運動／アルファベット／教室で使う英語／数学
Ｃ 国際理解，国際親善
●This is me.
Ｂ 友情，信頼
Ｃ 国際理解，国際親善</t>
  </si>
  <si>
    <t>●He is famous. She is great. 
Ａ 希望と勇気，努力と強い意志
Ｃ 国際理解，国際親善
●This is my town.
Ｃ 伝統と文化の尊重，国や郷土を愛する態度
Ｃ 国際理解，国際親善</t>
  </si>
  <si>
    <t>●My Best Memory
Ｃ よりよい学校生活，集団生活の充実
Ｃ 国際理解，国際親善
●世界の友達２
Ｃ 国際理解，国際親善</t>
  </si>
  <si>
    <t>●Let's Start Together
Ｃ 国際理解，国際親善
●Let's be friends.
Ｂ 友情，信頼
Ｃ 国際理解，国際親善</t>
  </si>
  <si>
    <t>●I can speak English.
Ｃ 国際理解，国際親善
●I'm from Tokyo, Japan.
Ｃ 伝統と文化の尊重，国や郷土を愛する態度
Ｃ 国際理解，国際親善</t>
  </si>
  <si>
    <t xml:space="preserve">●Olympics and Paralympics
Ａ 希望と勇気，努力と強い意志
Ｃ 国際理解，国際親善
●My Best Memory
Ｃ よりよい学校生活，集団生活の充実
Ｃ 国際理解，国際親善
</t>
  </si>
  <si>
    <t>●Let's Look at the World②／知らない言葉を調べてみよう
Ｃ 国際理解，国際親善
Ｄ 自然愛護</t>
  </si>
  <si>
    <t>●We have Children's Day in May.
Ｃ 伝統と文化の尊重，国や郷土を愛する態度
Ｃ 国際理解，国際親善</t>
  </si>
  <si>
    <t xml:space="preserve">●Who is this?
Ｂ 友情，信頼
Ｃ 国際理解，国際親善
●What club do you want to join?
Ｃ よりよい学校生活，集団生活の充実
Ｃ 国際理解，国際親善
</t>
  </si>
  <si>
    <t>●様々な職業
Ｃ 国際理解，国際親善
●言葉の順序や決まりを考えてみよう
Ｃ 国際理解，国際親善
●What do you want to be?
Ａ 希望と勇気，努力と強い意志
Ｃ 国際理解，国際親善</t>
  </si>
  <si>
    <t xml:space="preserve">●町の施設／施設でできること
Ｃ 国際理解，国際親善
●We have a big park.
Ｃ 伝統と文化の尊重，国や郷土を愛する態度
Ｃ 国際理解，国際親善
●Project Time 1地域のよいところ
Ｃ 伝統と文化の尊重，国や郷土を愛する態度
Ｃ 国際理解，国際親善
</t>
  </si>
  <si>
    <t xml:space="preserve">●What vegetable do you like?
Ｂ 友情，信頼
Ｃ 国際理解，国際親善
●オリンピック・パラリンピック競技／人の体と動物
Ｃ 国際理解，国際親善
●What festival do you want to see?
Ｃ 伝統と文化の尊重，国や郷土を愛する態度
Ｃ 国際理解，国際親善
</t>
  </si>
  <si>
    <t>●クラスルーム・イングリッシュ／あいさつをしましょう／アルファベットの確認／語句や文の書き方の確認／5年生で学習した表現
Ｃ 国際理解，国際親善
●I'm from India.
Ａ 個性の伸長
Ｃ 国際理解，国際親善</t>
  </si>
  <si>
    <t>●みんなで使う理科室
Ｃ 規則の尊重
●水よう液の性質
Ａ 真理の探究
Ｂ 相互理解，寛容
Ｃ 規則の尊重</t>
  </si>
  <si>
    <t>●これまでの学習をつなげよう
Ａ 真理の探究
Ｄ 自然愛護
●自由研究
Ａ 個性の伸長
Ａ 真理の探究</t>
  </si>
  <si>
    <t>●植物のつくりとはたらき
Ａ 真理の探究
Ｄ 自然愛護
●わたしたちの地球（１）生物どうしのつながり
Ａ 真理の探究
Ｄ 生命の尊さ
Ｄ 自然愛護</t>
  </si>
  <si>
    <t>●自然とともに生きる,わたしたちの地球と環境
Ｄ 自然愛護
●ものが燃えるしくみ
Ａ 真理の探究
Ｂ 相互理解，寛容
Ｃ 規則の尊重</t>
  </si>
  <si>
    <t>●生命のふるさと・地球
Ａ 真理の探究
Ｄ 自然愛護
●ものの燃え方と空気
Ａ 真理の探究
Ｂ 相互理解，寛容
Ｃ 規則の尊重</t>
  </si>
  <si>
    <t>●生き物と食べ物・空気・水
Ａ 真理の探究
Ｄ 生命の尊さ
Ｄ 自然愛護
●てこ
Ａ 真理の探究
Ｂ 相互理解，寛容
Ｃ 規則の尊重</t>
  </si>
  <si>
    <t>●火山の噴火と地震
Ａ 真理の探究
Ｃ 規則の尊重
Ｄ 自然愛護
●水溶液の性質
Ａ 真理の探究
Ｂ 相互理解，寛容
Ｃ 規則の尊重</t>
  </si>
  <si>
    <t>●てこのしくみとはたらき
Ａ 真理の探究
Ｃ 規則の尊重
●月の形と太陽
Ａ 真理の探究
Ｄ 自然愛護</t>
  </si>
  <si>
    <t>●植物の養分と水
Ａ 真理の探究
Ｄ 自然愛護
●生物のくらしと環境
Ａ 真理の探究
Ｄ 生命の尊さ
Ｄ 自然愛護</t>
  </si>
  <si>
    <t>●私たちの生活と環境
Ａ 真理の探究
Ｄ 自然愛護
●学習の準備
Ａ 真理の探究
●ものの燃え方
Ａ 真理の探究
Ｂ 相互理解，寛容
Ｃ 規則の尊重</t>
  </si>
  <si>
    <t>●植物の成長と日光の関わり
Ａ 真理の探究
Ｄ 自然愛護
●体のつくりとはたらき
Ａ 真理の探究
Ｄ 生命の尊さ</t>
  </si>
  <si>
    <t>●月と太陽
Ａ 真理の探究
Ｄ 自然愛護
●水よう液の性質
Ａ 真理の探究
Ｂ 相互理解，寛容
Ｃ 規則の尊重</t>
  </si>
  <si>
    <t>●変わり続ける大地
Ａ 真理の探究
Ｃ 規則の尊重
Ｄ 自然愛護
●学びをつなごう
Ｄ 自然愛護
●てこのはたらき
Ａ 真理の探究
Ｂ 相互理解，寛容
Ｃ 規則の尊重</t>
  </si>
  <si>
    <t xml:space="preserve">●月の形と太陽
Ａ 真理の探究
Ｄ 自然愛護
●大地のつくり
Ａ 真理の探究
Ｄ 自然愛護
</t>
  </si>
  <si>
    <t xml:space="preserve">●植物のからだのはたらき
Ａ 真理の探究
Ｄ 自然愛護
●学びをつなごう
Ｄ 自然愛護
●生き物のくらしと環境
Ａ 真理の探究
Ｄ 生命の尊さ
Ｄ 自然愛護
</t>
  </si>
  <si>
    <t>●いろいろな角度から，考えてみよう。
Ａ 真理の探究
●地球と私たちのくらし　
Ｄ 生命の尊さ
Ｄ 自然愛護
●物の燃え方と空気
Ａ 真理の探究
Ｂ 相互理解，寛容
Ｄ 自然愛護</t>
  </si>
  <si>
    <t xml:space="preserve">●分数のかけ算とわり算
Ａ 希望と勇気，努力と強い意志
Ｃ よりよい学校生活，集団生活の充実
●対称な図形
Ｃ 規則の尊重
Ｃ 伝統と文化の尊重，国や郷土を愛する態度
</t>
  </si>
  <si>
    <t>●文字の式
Ｃ 規則の尊重
Ｃ 国際理解，国際親善
●分数のかけ算
Ａ 真理の探究
Ｃ 規則の尊重
●分数のわり算
Ａ 希望と勇気，努力と強い意志
Ｃ 規則の尊重
●どんな計算になるか
考えよう
Ａ 真理の探究
Ｃ 規則の尊重</t>
  </si>
  <si>
    <t>●場合の数
Ａ 真理の探究
Ｃ よりよい学校生活，集団生活の充実
Ｃ 国際理解，国際親善
●活用
Ａ 真理の探究</t>
  </si>
  <si>
    <t xml:space="preserve">●角柱と円柱の体積
Ａ 真理の探究
Ｃ 規則の尊重
●比
Ａ 希望と勇気，努力と強い意志
Ａ 真理の探究
●拡大図と縮図
Ａ 真理の探究
Ｃ よりよい学校生活，集団生活の充実
</t>
  </si>
  <si>
    <t>●比例と反比例
Ａ 節度，節制
Ａ 真理の探究
Ｃ よりよい学校生活，集団生活の充実
●およその面積と体積
Ａ 真理の探究</t>
  </si>
  <si>
    <t>●資料の調べ方
Ａ 真理の探究
Ｃ よりよい学校生活，集団生活の充実
●活用
Ａ 真理の探究
Ｃ 伝統と文化の尊重，国や郷土を愛する態度
●算数アドベンチャー
Ａ 真理の探究
Ｂ 友情，信頼
Ｃ よりよい学校生活，集団生活の充実</t>
  </si>
  <si>
    <t>●およその形と大きさ
Ａ 真理の探究
Ｃ 伝統と文化の尊重，国や郷土を愛する態度
●比例と反比例
Ａ 真理の探究
Ｃ よりよい学校生活，集団生活の充実
Ｃ 伝統と文化の尊重，国や郷土を愛する態度</t>
  </si>
  <si>
    <t>●円の面積
Ａ 真理の探究
●立体の体積
Ａ 真理の探究
Ｃ 規則の尊重
●比とその利用
Ａ 希望と勇気，努力と強い意志
Ａ 真理の探究</t>
  </si>
  <si>
    <t xml:space="preserve">●分数÷分数
Ａ 希望と勇気，努力と強い意志
Ｃ 規則の尊重
●資料の調べ方
Ａ 真理の探究
Ｃ よりよい学校生活，集団生活の充実
</t>
  </si>
  <si>
    <t>●分数×整数、分数÷整数
Ａ 真理の探究
Ｃ 規則の尊重
●復習
Ａ 希望と勇気，努力と強い意志
●分数×分数
Ａ 真理の探究
Ｃ 規則の尊重</t>
  </si>
  <si>
    <t>●わくわく算数学習 
Ａ 真理の探究
Ｃ 規則の尊重
●対称な図形
Ｃ 規則の尊重
Ｃ 伝統と文化の尊重，国や郷土を愛する態度
●文字と式
Ａ 真理の探究
Ｃ 規則の尊重</t>
  </si>
  <si>
    <t xml:space="preserve">●算数をはじめよう！／算数で使いたい考え方／不思議なパスカルの三角形
Ａ 真理の探究
Ｃ 規則の尊重
●文字を使った式
Ａ 真理の探究
Ｃ 規則の尊重
●分数と整数のかけ算、わり算
Ａ 希望と勇気，努力と強い意志
Ｃ よりよい学校生活，集団生活の充実 
</t>
  </si>
  <si>
    <t xml:space="preserve">●対称なデザイン
Ａ 真理の探究
Ｃ 伝統と文化の尊重，国や郷土を愛する態度
●分数のかけ算
Ａ 真理の探究
Ｃ 規則の尊重
●分数のわり算
Ａ 希望と勇気，努力と強い意志
Ｃ 規則の尊重
</t>
  </si>
  <si>
    <t xml:space="preserve">●ピザの面積を比べよう
Ａ 真理の探究
Ｃ 規則の尊重
●比例と反比例
Ａ 希望と勇気，努力と強い意志
Ａ 真理の探究
Ｃ よりよい学校生活，集団生活の充実
●角柱と円柱の体積
Ａ 真理の探究
Ｃ 規則の尊重
</t>
  </si>
  <si>
    <t xml:space="preserve">●データの見方
Ａ 真理の探究
Ｃ よりよい学校生活，集団生活の充実
●円の面積
Ａ 真理の探究
</t>
  </si>
  <si>
    <t>●比
Ａ 希望と勇気，努力と強い意志
Ａ 真理の探究
●拡大図と縮図
Ａ 真理の探究
Ｃ よりよい学校生活，集団生活の充実</t>
  </si>
  <si>
    <t xml:space="preserve">●並べ方と組み合わせ
Ａ 真理の探究
Ｃ よりよい学校生活，集団生活の充実
●算数を使って考えよう
Ａ 真理の探究
Ｂ 親切，思いやり
Ｃ よりよい学校生活，集団生活の充実
●６年のまとめ
Ａ 希望と勇気，努力と強い意志
</t>
  </si>
  <si>
    <t>●算数のまとめ
Ａ 希望と勇気，努力と強い意志
●開け！算数ワールド
Ａ 真理の探究
Ｃ 規則の尊重
Ｃ 伝統と文化の尊重，国や郷土を愛する態度
Ｃ 国際理解，国際親善</t>
  </si>
  <si>
    <t xml:space="preserve">●ふりかえろう つなげよう
Ａ 真理の探究
Ｂ 友情，信頼
●算数のまとめ
Ａ 希望と勇気，努力と強い意志
Ｃ 規則の尊重
●プログラミングのグ
Ａ 真理の探究
Ｃ 規則の尊重
●今の自分を知ろう！
Ａ 真理の探究
Ｃ よりよい学校生活，集団生活の充実
●算数で見つけた考え方
Ａ 真理の探究 
</t>
  </si>
  <si>
    <t>●資料の整理
Ａ 希望と勇気，努力と強い意志
Ｃ 規則の尊重
●データの活用
Ａ 真理の探究
Ｃ よりよい学校生活，集団生活の充実</t>
  </si>
  <si>
    <t>●拡大図と縮図
Ａ 真理の探究
Ｃ よりよい学校生活，集団生活の充実
●比例と反比例
Ａ 希望と勇気，努力と強い意志
Ａ 真理の探究</t>
  </si>
  <si>
    <t xml:space="preserve">●ふりかえろう つなげよう
Ａ 真理の探究
Ｂ 友情，信頼
●立体の体積
Ａ 真理の探究
Ｃ 規則の尊重
●比とその応用
Ａ 希望と勇気，努力と強い意志
Ａ 真理の探究
</t>
  </si>
  <si>
    <t>●対称
Ａ 希望と勇気，努力と強い意志
Ｃ 規則の尊重
●円の面積
Ａ 正直，誠実
Ａ 真理の探究</t>
  </si>
  <si>
    <t xml:space="preserve">●分数と整数のかけ算とわり算
Ａ 希望と勇気，努力と強い意志
Ａ 真理の探究
●分数×分数
Ａ 希望と勇気，努力と強い意志
Ｃ 規則の尊重
</t>
  </si>
  <si>
    <t xml:space="preserve">●ならべ方と組み合わせ方
Ａ 真理の探究
Ｃ よりよい学校生活，集団生活の充実
●文字と式
Ａ 真理の探究
Ｃ 規則の尊重
</t>
  </si>
  <si>
    <t>●対称な図形
Ｃ 規則の尊重
Ｃ 伝統と文化の尊重，国や郷土を愛する態度
●分数と整数のかけ算・わり算
Ａ 真理の探究
Ｃ 規則の尊重
Ｃ よりよい学校生活，集団生活の充実</t>
  </si>
  <si>
    <t>●円の面積
Ａ 真理の探究
●円の面積の公式づくり
Ａ 真理の探究
●文字を使った式
Ａ 真理の探究
Ｃ 規則の尊重
●何枚いるかな
Ａ 真理の探究
Ｃ 規則の尊重
●データの活用
Ａ 真理の探究
Ｃ よりよい学校生活，集団生活の充実
●グラフから読み取ろう
Ａ 真理の探究</t>
  </si>
  <si>
    <t>●分数のかけ算
Ａ 希望と勇気，努力と強い意志
Ｃ 規則の尊重
●時間と分数
Ａ 真理の探究
Ｃ 規則の尊重
●分数のわり算
Ａ 希望と勇気，努力と強い意志
Ｃ 規則の尊重
●どんな計算するのかな
Ａ 真理の探究
Ｃ 規則の尊重</t>
  </si>
  <si>
    <t>●場合の数
Ａ 真理の探究
Ｃ よりよい学校生活，集団生活の充実
●どの行き方がいいかな
Ａ 真理の探究
●比
Ａ 真理の探究
Ｄ 感動，畏敬の念</t>
  </si>
  <si>
    <t>●拡大図と縮図
Ａ 真理の探究
Ｃ よりよい学校生活，集団生活の充実
Ｃ 伝統と文化の尊重，国や郷土を愛する態度
●どうして拡大図になるのかな
Ａ 真理の探究
●伊能忠敬の地図作り
Ａ 真理の探究
Ｄ 感動，畏敬の念</t>
  </si>
  <si>
    <t>●およその面積や体積
Ａ 真理の探究
Ｃ 伝統と文化の尊重，国や郷土を愛する態度
●６年間のまとめ
Ａ 希望と勇気，努力と強い意志</t>
  </si>
  <si>
    <t>●数量やその関係を式に表そう
Ａ 真理の探究
Ｃ 規則の尊重
●分数のかけ算を考えよう
Ａ 真理の探究
Ｃ 規則の尊重</t>
  </si>
  <si>
    <t>●分数のわり算を考えよう
Ａ 真理の探究
Ｃ 規則の尊重
●分数の倍
Ａ 真理の探究
●どんな計算に なるのかな？
Ａ 真理の探究</t>
  </si>
  <si>
    <t>●割合の表し方を調べよう
Ａ 希望と勇気，努力と強い意志
Ａ 真理の探究
●算数で読みとこう
Ａ 真理の探究</t>
  </si>
  <si>
    <t>●形が同じで大きさがちがう図形を調べよう
Ａ 真理の探究
●円の面積の求め方を考えよう
Ａ 真理の探究</t>
  </si>
  <si>
    <t xml:space="preserve">●角柱と円柱の体積の求め方を考えよう
Ａ 真理の探究
Ｃ 規則の尊重
●およその面積と体積を求めよう
Ａ 真理の探究
Ｃ 伝統と文化の尊重，国や郷土を愛する態度
●考える力をのばそう
Ａ 真理の探究
●比例の関係をくわしく調べよう
Ａ 希望と勇気，努力と強い意志
Ａ 真理の探究
</t>
  </si>
  <si>
    <t>●わたしたちの願いと政治のはたらき
Ａ 希望と勇気，努力と強い意志
Ｃ 勤労，公共の精神
Ｃ 家族愛，家庭生活の充実
●日本のあゆみ／大単元の導入
Ｃ 伝統と文化の尊重，国や郷土を愛する態度
●大昔のくらしとくにの統一
Ａ 希望と勇気，努力と強い意志
Ｂ 友情，信頼
Ｃ 伝統と文化の尊重，国や郷土を愛する態度
Ｃ 国際理解，国際親善</t>
  </si>
  <si>
    <t>●武士による政治のはじまり
Ｂ 友情，信頼
Ｃ 規則の尊重
Ｃ 伝統と文化の尊重，国や郷土を愛する態度
●今に伝わる室町の文化と人々のくらし
Ａ 希望と勇気，努力と強い意志
Ｂ 友情，信頼Ｂ 友情，信頼
Ｃ 伝統と文化の尊重，国や郷土を愛する態度
Ｃ 国際理解，国際親善</t>
  </si>
  <si>
    <t>●戦国の世の統一
Ａ 善悪の判断，自律，自由と責任
Ａ 希望と勇気，努力と強い意志
Ｃ 公正，公平，社会正義
Ｃ 伝統と文化の尊重，国や郷土を愛する態度
Ｃ 国際理解，国際親善
●武士による政治の安定
Ｃ 規則の尊重
Ｃ 公正，公平，社会正義
Ｃ 伝統と文化の尊重，国や郷土を愛する態度
Ｃ 国際理解，国際親善</t>
  </si>
  <si>
    <t>●江戸の社会と文化・学問
Ａ 希望と勇気，努力と強い意志
Ｃ よりよい学校生活，集団生活の充実
Ｃ 伝統と文化の尊重，国や郷土を愛する態度
Ｃ 国際理解，国際親善
●明治の新しい国づくり
Ａ 希望と勇気，努力と強い意志
Ｃ 規則の尊重
Ｃ 公正，公平，社会正義
Ｃ 伝統と文化の尊重，国や郷土を愛する態度
Ｃ 国際理解，国際親善
Ｄ よりよく生きる喜び</t>
  </si>
  <si>
    <t>●アジア・太平洋に広がる戦争
Ａ 希望と勇気，努力と強い意志
Ｃ 規則の尊重
Ｃ 公正，公平，社会正義
Ｄ 生命の尊さ
●新しい日本へのあゆみ
Ａ 善悪の判断，自律，自由と責任
Ａ 希望と勇気，努力と強い意志
Ｂ 相互理解，寛容
Ｃ 規則の尊重
Ｃ 公正，公平，社会正義
Ｃ 国際理解，国際親善
Ｄ 生命の尊さ</t>
  </si>
  <si>
    <t>●日本の歴史／オリエンテーション
Ｃ 公正，公平，社会正義
●国づくりへの歩み
Ａ 希望と勇気，努力と強い意志
Ｂ 友情，信頼
Ｃ 伝統と文化の尊重，国や郷土を愛する態度
Ｃ 国際理解，国際親善
●大陸に学んだ国づくり
Ａ 希望と勇気，努力と強い意志
Ａ 真理の探究
Ｃ 公正，公平，社会正義
Ｃ 伝統と文化の尊重，国や郷土を愛する態度
Ｃ 国際理解，国際親善</t>
  </si>
  <si>
    <t xml:space="preserve">●武士の政治が始まる
Ｂ 友情，信頼
Ｃ 規則の尊重
Ｃ 伝統と文化の尊重，国や郷土を愛する態度
●室町文化と力をつける人々
Ｃ 伝統と文化の尊重，国や郷土を愛する態度
</t>
  </si>
  <si>
    <t xml:space="preserve">●全国統一への動き
Ａ 個性の伸長
Ａ 希望と勇気，努力と強い意志
Ｃ 伝統と文化の尊重，国や郷土を愛する態度
Ｃ 国際理解，国際親善
●幕府の政治と人々の暮らし
Ａ 善悪の判断，自律，自由と責任
Ｃ 規則の尊重
Ｃ 公正，公平，社会正義
Ｃ 伝統と文化の尊重，国や郷土を愛する態度
●新しい文化と学問
Ａ 希望と勇気，努力と強い意志
Ａ 真理の探究
Ｃ 公正，公平，社会正義
Ｃ 伝統と文化の尊重，国や郷土を愛する態度
Ｃ 国際理解，国際親善
Ｄ 生命の尊さ
</t>
  </si>
  <si>
    <t>●明治の新しい国づくり
Ａ 希望と勇気，努力と強い意志
Ｃ 規則の尊重
Ｃ 公正，公平，社会正義
Ｃ 伝統と文化の尊重，国や郷土を愛する態度
Ｃ 国際理解，国際親善
●近代国家を目ざして
Ａ 真理の探究
Ｂ 相互理解，寛容
Ｃ 規則の尊重
Ｃ 公正，公平，社会正義
Ｃ 勤労，公共の精神Ｃ 勤労，公共の精神
Ｄ 生命の尊さ</t>
  </si>
  <si>
    <t xml:space="preserve">●わたしたちの生活と政治／導入
Ｃ 公正，公平，社会正義
●わたしたちのくらしと日本国憲法
Ｂ 親切，思いやり
Ｃ 規則の尊重
Ｃ 公正，公平，社会正義
Ｃ よりよい学校生活，集団生活の充実
Ｃ 伝統と文化の尊重，国や郷土を愛する態度
Ｄ 生命の尊さ
●国の政治のしくみと選挙
Ａ 善悪の判断，自律，自由と責任
Ｃ 規則の尊重
Ｃ 公正，公平，社会正義
Ｃ よりよい学校生活，集団生活の充実
Ｄ よりよく生きる喜び
</t>
  </si>
  <si>
    <t xml:space="preserve">●貴族のくらし
Ｃ 伝統と文化の尊重，国や郷土を愛する態度
●武士の世の中へ
Ｂ 友情，信頼
Ｃ 規則の尊重
Ｃ 伝統と文化の尊重，国や郷土を愛する態度
●今に伝わる室町文化
Ｃ 伝統と文化の尊重，国や郷土を愛する態度Ｃ 伝統と文化の尊重，国や郷土を愛する態度
Ｄ 自然愛護
</t>
  </si>
  <si>
    <t xml:space="preserve">●戦国の世から天下統一へ
Ａ 個性の伸長
Ａ 希望と勇気，努力と強い意志
Ｃ 伝統と文化の尊重，国や郷土を愛する態度
Ｃ 国際理解，国際親善
●江戸幕府と政治の安定
Ｃ 規則の尊重
Ｃ 公正，公平，社会正義
Ｃ 伝統と文化の尊重，国や郷土を愛する態度
</t>
  </si>
  <si>
    <t xml:space="preserve">●町人の文化と新しい学問
Ａ 善悪の判断，自律，自由と責任
Ａ 希望と勇気，努力と強い意志
Ａ 真理の探究
Ｃ 公正，公平，社会正義
Ｃ 伝統と文化の尊重，国や郷土を愛する態度
Ｄ 生命の尊さ
●明治の国づくりを進めた人々
Ａ 希望と勇気，努力と強い意志
Ｃ 規則の尊重
Ｃ 公正，公平，社会正義
Ｃ 伝統と文化の尊重，国や郷土を愛する態度
Ｃ 国際理解，国際親善
</t>
  </si>
  <si>
    <t>●長く続いた戦争と人々のくらし
Ａ 希望と勇気，努力と強い意志
Ｃ 伝統と文化の尊重，国や郷土を愛する態度
Ｄ 生命の尊さ
●新しい日本、平和な日本へ
Ｃ 規則の尊重
Ｃ 公正，公平，社会正義
Ｃ 伝統と文化の尊重，国や郷土を愛する態度
Ｄ 生命の尊さ
Ｄ 自然愛護
Ｄ よりよく生きる喜び</t>
  </si>
  <si>
    <t>●アクティブ!! 
Ａ 善悪の判断，自律，自由と責任
Ａ 真理の探究</t>
  </si>
  <si>
    <t>●狂言　盆山／漢詩
Ｃ 伝統と文化の尊重，国や郷土を愛する態度
Ｃ 国際理解，国際親善
●漢字の広場１
Ｃ 規則の尊重
●言葉をつないで文を作ろう１
Ｃ 勤労，公共の精神
●「連詩」を発見する／心と言葉でつながろう
Ｂ 友情，信頼
Ｃ 規則の尊重
Ｃ 伝統と文化の尊重，国や郷土を愛する態度
●服を着たゾウ
Ａ 善悪の判断，自律，自由と責任
Ｄ 生命の尊さ</t>
  </si>
  <si>
    <t>●ひろがる言葉 
Ａ 正直，誠実
Ａ 希望と勇気，努力と強い意志
Ｂ 友情，信頼</t>
  </si>
  <si>
    <t>●漢字の広場⑥
Ｃ よりよい学校生活，集団生活の充実
●海の命
Ｄ 自然愛護
Ｄ 感動，畏敬の念
Ｄ よりよく生きる喜び
●中学校へつなげよう
Ａ 個性の伸長
Ａ 真理の探究
Ｄ 感動，畏敬の念
●生きる
Ｄ 生命の尊さ
Ｄ 自然愛護
Ｄ 感動，畏敬の念
●今，あなたに考えてほしいこと
Ｄ 自然愛護
Ｄ 感動，畏敬の念
Ｄ よりよく生きる喜び</t>
  </si>
  <si>
    <t>６年　全体計画例別葉（教科領域等と道徳との関連計画表）【時系列】　　2020年～2023年</t>
  </si>
  <si>
    <t>三省堂</t>
  </si>
  <si>
    <t>光村図書</t>
  </si>
  <si>
    <t>●教えて !　あなたの「とっておき」
Ａ 個性の伸長
Ｂ 友情，信頼
●イナゴ
Ｄ 自然愛護
●「知恵の言葉」を集めよう 
Ｃ 伝統と文化の尊重，国や郷土を愛する態度
●物語を作ろう
Ａ 個性の伸長
Ａ 希望と勇気，努力と強い意志
Ｂ 友情，信頼</t>
  </si>
  <si>
    <t>●感じたままに花/わたしのお気に入りの場所
Ａ 個性の伸長
Ｃ よりよい学校生活，集団生活の充実
Ｃ 伝統と文化の尊重，国や郷土を愛する態度
Ｄ 自然愛護</t>
  </si>
  <si>
    <t>●なぞの入口から…
Ａ 希望と勇気，努力と強い意志
Ａ 個性の伸長
●布と枝のコンサート
Ａ 真理の探究
Ａ 個性の伸長</t>
  </si>
  <si>
    <t xml:space="preserve">●白い物語
Ｂ 友情，信頼
Ｂ 相互理解，寛容
</t>
  </si>
  <si>
    <t>●墨のうた
Ａ 真理の探究
Ｃ 伝統と文化の尊重，国や郷土を愛する態度</t>
  </si>
  <si>
    <t xml:space="preserve">●動き出すストーリー/強くてやさしい組み木パズル
Ａ 節度，節制
Ａ 真理の探究
Ｃ 規則の尊重
</t>
  </si>
  <si>
    <t xml:space="preserve">●クローズアップで見える新世界
Ａ 真理の探究
Ａ 個性の伸長
Ｄ 自然愛護
</t>
  </si>
  <si>
    <t>●白の世界
Ａ 個性の伸長
●はさみと紙のハーモニー
Ａ 節度，節制
Ａ 個性の伸長</t>
  </si>
  <si>
    <t>●おどる光，遊ぶかげ
Ａ 真理の探究
Ｄ 自然愛護
Ｄ 感動，畏敬の念</t>
  </si>
  <si>
    <t>●形と色が動き出す
Ａ 希望と勇気，努力と強い意志
Ａ 個性の伸長
●見つけたことを話してみよう
Ａ 真理の探究
Ｄ 感動，畏敬の念</t>
  </si>
  <si>
    <t>●写して見つけたわたしの世界
Ａ 真理の探究
Ａ 個性の伸長
Ｄ 感動，畏敬の念</t>
  </si>
  <si>
    <t>●わたしはデザイナー　12さいの力で/伝え方をたのしもう
Ａ 希望と勇気，努力と強い意志
Ａ 真理の探究
Ａ 個性の伸長
Ｂ 友情，信頼
Ｄ よりよく生きる喜び</t>
  </si>
  <si>
    <t>●見つめて 広げて/形や色を楽しもう
Ａ 真理の探究
Ｃ 伝統と文化の尊重，国や郷土を愛する態度
Ｄ 自然愛護</t>
  </si>
  <si>
    <t>●想像のつばさを広げて
Ａ 真理の探究
Ａ 個性の伸長
●動きをとらえて形を見つけて
Ａ 真理の探究
Ｄ 自然愛護</t>
  </si>
  <si>
    <t xml:space="preserve">●水の流れのように
Ａ 真理の探究
Ａ 個性の伸長
Ｄ 自然愛護
</t>
  </si>
  <si>
    <t>●わたしの大切な風景
Ｃ よりよい学校生活，集団生活の充実
Ｃ 伝統と文化の尊重，国や郷土を愛する態度
Ｄ 自然愛護</t>
  </si>
  <si>
    <t xml:space="preserve">●くるくるクランク
Ａ 希望と勇気，努力と強い意志
Ａ 個性の伸長
●光の形
Ｄ 感動，畏敬の念
</t>
  </si>
  <si>
    <t xml:space="preserve">●アミアミアミーゴ
Ａ 希望と勇気，努力と強い意志
Ａ 真理の探究
Ａ 個性の伸長
●墨で表す
Ａ 個性の伸長
Ｃ 伝統と文化の尊重，国や郷土を愛する態度
</t>
  </si>
  <si>
    <t>●ひらいてみると
Ａ 真理の探究
Ａ 個性の伸長
●いっしゅんの形から
Ａ 個性の伸長</t>
  </si>
  <si>
    <t>●筆あと研究所
Ａ 真理の探究
Ｄ 感動，畏敬の念
Ｄ よりよく生きる喜び</t>
  </si>
  <si>
    <t>●味わってみよう和の形
Ｃ 伝統と文化の尊重，国や郷土を愛する態度
Ｄ 感動，畏敬の念
●版から広がる世界
Ａ 真理の探究
Ａ 個性の伸長</t>
  </si>
  <si>
    <t>●ドリームプラン
Ａ 希望と勇気，努力と強い意志
Ａ 個性の伸長
Ｄ よりよく生きる喜び</t>
  </si>
  <si>
    <t>●12年後のわたし
Ａ 希望と勇気，努力と強い意志
Ａ 個性の伸長
Ｄ よりよく生きる喜び</t>
  </si>
  <si>
    <t>●私の仕事と生活時間 
Ａ 節度，節制
Ａ 真理の探究
Ｃ 家族愛，家庭生活の充実
●朝食から健康な１日の生活
を 
Ａ 節度，節制
Ａ 真理の探究</t>
  </si>
  <si>
    <t>●夏をすずしくさわやかに 
Ａ 節度，節制
Ａ 真理の探究
Ｃ 伝統と文化の尊重，国や郷土を愛する態度
Ｄ 自然愛護</t>
  </si>
  <si>
    <t xml:space="preserve">●思いを形に　生活に役立つ布製品 
Ａ 真理の探究
</t>
  </si>
  <si>
    <t>●まかせてね今日の食事
Ａ 希望と勇気，努力と強い意志
Ａ 善悪の判断，自律，自由と責任
Ａ 真理の探究
Ｃ 家族愛，家庭生活の充実
Ｃ 伝統と文化の尊重，国や郷土を愛する態度
Ｄ 自然愛護</t>
  </si>
  <si>
    <t>●冬を明るく暖かく
Ａ 節度，節制
Ａ 真理の探究
Ｄ 自然愛護</t>
  </si>
  <si>
    <t>●あなたは家庭や地域の宝物
Ａ 個性の伸長
Ｂ 礼儀
Ｂ 親切，思いやり
Ｂ 感謝
Ｃ 家族愛，家庭生活の充実
Ｃ 伝統と文化の尊重，国や郷土を愛する態度</t>
  </si>
  <si>
    <t xml:space="preserve">●わたしの生活時間
Ａ 節度，節制
Ｃ 家族愛，家庭生活の充実
●いためてつくろう　朝食のおかず
Ａ 節度，節制
Ａ 真理の探究
</t>
  </si>
  <si>
    <t>●クリーン大作戦
Ａ 節度，節制
Ａ 真理の探究
Ｄ 自然愛護</t>
  </si>
  <si>
    <t xml:space="preserve">●暑い季節を快適に
Ａ 節度，節制
Ａ 真理の探究
Ｄ 自然愛護
</t>
  </si>
  <si>
    <t>●楽しく ソーイング
Ａ 真理の探究</t>
  </si>
  <si>
    <t>●くふうしようおいしい食事
Ａ 節度，節制
Ｃ 家族愛，家庭生活の充実</t>
  </si>
  <si>
    <t>●共に生きる生活
Ａ 節度，節制
Ｂ 礼儀
Ｂ 感謝
Ｃ 規則の尊重
Ｄ 自然愛護</t>
  </si>
  <si>
    <t>●病気の予防
Ａ 節度，節制
Ｂ 親切，思いやり　　　　　　　　　
Ｃ 規則の尊重
Ｄ 生命の尊さ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</si>
</sst>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6"/>
      <name val="ヒラギノ角ゴ ProN W3"/>
      <family val="3"/>
    </font>
    <font>
      <sz val="8"/>
      <name val="ＭＳ ゴシック"/>
      <family val="3"/>
    </font>
    <font>
      <sz val="6"/>
      <color indexed="8"/>
      <name val="ＭＳ 明朝"/>
      <family val="1"/>
    </font>
    <font>
      <sz val="6"/>
      <name val="ＭＳ 明朝"/>
      <family val="1"/>
    </font>
    <font>
      <sz val="8"/>
      <name val="ＭＳ 明朝"/>
      <family val="1"/>
    </font>
    <font>
      <b/>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11"/>
      <color indexed="8"/>
      <name val="ＭＳ ゴシック"/>
      <family val="3"/>
    </font>
    <font>
      <b/>
      <sz val="11"/>
      <name val="ＭＳ Ｐゴシック"/>
      <family val="3"/>
    </font>
    <font>
      <sz val="6"/>
      <name val="游ゴシック"/>
      <family val="3"/>
    </font>
    <font>
      <sz val="11"/>
      <color indexed="8"/>
      <name val="游ゴシック"/>
      <family val="3"/>
    </font>
    <font>
      <sz val="11"/>
      <name val="ＭＳ 明朝"/>
      <family val="1"/>
    </font>
    <font>
      <sz val="18"/>
      <color indexed="56"/>
      <name val="ＭＳ Ｐゴシック"/>
      <family val="3"/>
    </font>
    <font>
      <sz val="12"/>
      <color indexed="8"/>
      <name val="ＭＳ ゴシック"/>
      <family val="3"/>
    </font>
    <font>
      <sz val="9"/>
      <color indexed="8"/>
      <name val="ＭＳ 明朝"/>
      <family val="1"/>
    </font>
    <font>
      <sz val="8"/>
      <color indexed="8"/>
      <name val="ＭＳ 明朝"/>
      <family val="1"/>
    </font>
    <font>
      <sz val="8"/>
      <color indexed="8"/>
      <name val="ＭＳ ゴシック"/>
      <family val="3"/>
    </font>
    <font>
      <sz val="9"/>
      <color indexed="8"/>
      <name val="ＭＳ ゴシック"/>
      <family val="3"/>
    </font>
    <font>
      <sz val="7"/>
      <color indexed="8"/>
      <name val="ＭＳ 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9"/>
      <color theme="1"/>
      <name val="ＭＳ 明朝"/>
      <family val="1"/>
    </font>
    <font>
      <sz val="8"/>
      <color theme="1"/>
      <name val="ＭＳ 明朝"/>
      <family val="1"/>
    </font>
    <font>
      <sz val="8"/>
      <color theme="1"/>
      <name val="ＭＳ ゴシック"/>
      <family val="3"/>
    </font>
    <font>
      <sz val="6"/>
      <color theme="1"/>
      <name val="ＭＳ 明朝"/>
      <family val="1"/>
    </font>
    <font>
      <sz val="11"/>
      <color theme="1"/>
      <name val="ＭＳ ゴシック"/>
      <family val="3"/>
    </font>
    <font>
      <sz val="9"/>
      <color theme="1"/>
      <name val="ＭＳ ゴシック"/>
      <family val="3"/>
    </font>
    <font>
      <b/>
      <sz val="11"/>
      <color theme="1"/>
      <name val="Cambria"/>
      <family val="3"/>
    </font>
    <font>
      <sz val="7"/>
      <color theme="1"/>
      <name val="ＭＳ ゴシック"/>
      <family val="3"/>
    </font>
    <font>
      <sz val="11"/>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thin"/>
      <top/>
      <bottom/>
    </border>
    <border>
      <left style="hair"/>
      <right style="hair"/>
      <top style="thin"/>
      <bottom style="double"/>
    </border>
    <border>
      <left style="hair"/>
      <right/>
      <top style="thin"/>
      <bottom style="double"/>
    </border>
    <border>
      <left style="hair"/>
      <right style="thin"/>
      <top style="thin"/>
      <bottom style="double"/>
    </border>
    <border>
      <left/>
      <right style="hair"/>
      <top style="double"/>
      <bottom style="hair"/>
    </border>
    <border>
      <left style="hair"/>
      <right style="hair"/>
      <top style="double"/>
      <bottom style="hair"/>
    </border>
    <border>
      <left style="hair"/>
      <right style="thin"/>
      <top style="double"/>
      <bottom style="hair"/>
    </border>
    <border>
      <left/>
      <right style="hair"/>
      <top style="hair"/>
      <bottom style="hair"/>
    </border>
    <border>
      <left style="hair"/>
      <right style="hair"/>
      <top style="hair"/>
      <bottom style="hair"/>
    </border>
    <border>
      <left style="hair"/>
      <right style="thin"/>
      <top style="hair"/>
      <bottom style="hair"/>
    </border>
    <border>
      <left/>
      <right style="hair"/>
      <top style="hair"/>
      <bottom style="double"/>
    </border>
    <border>
      <left style="hair"/>
      <right style="hair"/>
      <top style="hair"/>
      <bottom style="double"/>
    </border>
    <border>
      <left style="hair"/>
      <right style="thin"/>
      <top style="hair"/>
      <bottom style="double"/>
    </border>
    <border>
      <left style="hair"/>
      <right style="hair"/>
      <top style="hair"/>
      <bottom/>
    </border>
    <border>
      <left/>
      <right style="hair"/>
      <top style="hair"/>
      <bottom style="thin"/>
    </border>
    <border>
      <left style="hair"/>
      <right style="hair"/>
      <top style="hair"/>
      <bottom style="thin"/>
    </border>
    <border>
      <left style="hair"/>
      <right style="thin"/>
      <top style="hair"/>
      <bottom style="thin"/>
    </border>
    <border>
      <left style="hair"/>
      <right style="thin"/>
      <top style="hair"/>
      <bottom/>
    </border>
    <border>
      <left/>
      <right style="hair"/>
      <top style="hair"/>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right style="hair"/>
      <top style="thin"/>
      <bottom style="hair"/>
    </border>
    <border>
      <left/>
      <right style="hair"/>
      <top style="thin"/>
      <bottom style="thin"/>
    </border>
    <border>
      <left style="hair"/>
      <right style="hair"/>
      <top style="thin"/>
      <bottom style="thin"/>
    </border>
    <border>
      <left style="hair"/>
      <right style="thin"/>
      <top style="thin"/>
      <bottom style="thin"/>
    </border>
    <border>
      <left style="hair"/>
      <right/>
      <top style="thin"/>
      <bottom style="hair"/>
    </border>
    <border>
      <left style="hair"/>
      <right/>
      <top style="hair"/>
      <bottom style="hair"/>
    </border>
    <border>
      <left/>
      <right style="thin"/>
      <top style="thin"/>
      <bottom style="thin"/>
    </border>
    <border>
      <left/>
      <right style="thin"/>
      <top style="thin"/>
      <bottom style="double"/>
    </border>
    <border>
      <left/>
      <right style="thin"/>
      <top style="double"/>
      <bottom style="hair"/>
    </border>
    <border>
      <left/>
      <right style="thin"/>
      <top style="hair"/>
      <bottom style="hair"/>
    </border>
    <border>
      <left/>
      <right style="thin"/>
      <top style="hair"/>
      <bottom style="double"/>
    </border>
    <border>
      <left/>
      <right style="thin"/>
      <top style="hair"/>
      <bottom/>
    </border>
    <border>
      <left/>
      <right style="thin"/>
      <top style="hair"/>
      <bottom style="thin"/>
    </border>
    <border>
      <left style="thin"/>
      <right style="thin"/>
      <top style="thin"/>
      <bottom/>
    </border>
    <border>
      <left style="thin"/>
      <right/>
      <top style="thin"/>
      <bottom/>
    </border>
    <border>
      <left>
        <color indexed="63"/>
      </left>
      <right style="thin"/>
      <top style="thin"/>
      <bottom/>
    </border>
    <border>
      <left style="thin"/>
      <right style="thin"/>
      <top/>
      <bottom/>
    </border>
    <border>
      <left style="thin"/>
      <right/>
      <top/>
      <bottom/>
    </border>
    <border>
      <left>
        <color indexed="63"/>
      </left>
      <right style="thin"/>
      <top/>
      <bottom/>
    </border>
    <border>
      <left style="thin"/>
      <right style="thin"/>
      <top/>
      <bottom style="thin"/>
    </border>
    <border>
      <left style="thin"/>
      <right/>
      <top/>
      <bottom style="thin"/>
    </border>
    <border>
      <left>
        <color indexed="63"/>
      </left>
      <right style="thin"/>
      <top/>
      <bottom style="thin"/>
    </border>
    <border>
      <left style="thin"/>
      <right style="hair"/>
      <top style="hair"/>
      <bottom style="thin"/>
    </border>
    <border>
      <left style="thin"/>
      <right style="hair"/>
      <top>
        <color indexed="63"/>
      </top>
      <bottom style="hair"/>
    </border>
    <border>
      <left/>
      <right style="hair"/>
      <top style="thin"/>
      <bottom/>
    </border>
    <border>
      <left style="hair"/>
      <right style="hair"/>
      <top style="thin"/>
      <bottom/>
    </border>
    <border>
      <left style="hair"/>
      <right/>
      <top style="thin"/>
      <bottom/>
    </border>
    <border>
      <left style="thin"/>
      <right style="hair"/>
      <top/>
      <bottom/>
    </border>
    <border>
      <left style="hair"/>
      <right/>
      <top/>
      <bottom/>
    </border>
    <border>
      <left style="thin"/>
      <right/>
      <top style="hair"/>
      <bottom style="thin"/>
    </border>
    <border>
      <left/>
      <right/>
      <top style="hair"/>
      <bottom style="thin"/>
    </border>
    <border>
      <left style="thin"/>
      <right/>
      <top style="double"/>
      <bottom style="hair"/>
    </border>
    <border>
      <left/>
      <right/>
      <top style="double"/>
      <bottom style="hair"/>
    </border>
    <border>
      <left style="thin"/>
      <right style="hair"/>
      <top style="double"/>
      <bottom/>
    </border>
    <border>
      <left style="thin"/>
      <right style="hair"/>
      <top/>
      <bottom style="double"/>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
      <left style="thin"/>
      <right/>
      <top/>
      <bottom style="double"/>
    </border>
    <border>
      <left/>
      <right style="hair"/>
      <top/>
      <bottom style="double"/>
    </border>
    <border>
      <left style="thin"/>
      <right style="hair"/>
      <top style="hair"/>
      <bottom/>
    </border>
    <border>
      <left style="hair"/>
      <right/>
      <top style="hair"/>
      <bottom style="double"/>
    </border>
  </borders>
  <cellStyleXfs count="11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9" fillId="17" borderId="0" applyNumberFormat="0" applyBorder="0" applyAlignment="0" applyProtection="0"/>
    <xf numFmtId="0" fontId="38" fillId="27" borderId="0" applyNumberFormat="0" applyBorder="0" applyAlignment="0" applyProtection="0"/>
    <xf numFmtId="0" fontId="9" fillId="19" borderId="0" applyNumberFormat="0" applyBorder="0" applyAlignment="0" applyProtection="0"/>
    <xf numFmtId="0" fontId="38" fillId="28" borderId="0" applyNumberFormat="0" applyBorder="0" applyAlignment="0" applyProtection="0"/>
    <xf numFmtId="0" fontId="9" fillId="29" borderId="0" applyNumberFormat="0" applyBorder="0" applyAlignment="0" applyProtection="0"/>
    <xf numFmtId="0" fontId="38" fillId="30" borderId="0" applyNumberFormat="0" applyBorder="0" applyAlignment="0" applyProtection="0"/>
    <xf numFmtId="0" fontId="9" fillId="31" borderId="0" applyNumberFormat="0" applyBorder="0" applyAlignment="0" applyProtection="0"/>
    <xf numFmtId="0" fontId="38" fillId="32" borderId="0" applyNumberFormat="0" applyBorder="0" applyAlignment="0" applyProtection="0"/>
    <xf numFmtId="0" fontId="9" fillId="33" borderId="0" applyNumberFormat="0" applyBorder="0" applyAlignment="0" applyProtection="0"/>
    <xf numFmtId="0" fontId="38" fillId="34" borderId="0" applyNumberFormat="0" applyBorder="0" applyAlignment="0" applyProtection="0"/>
    <xf numFmtId="0" fontId="9" fillId="35" borderId="0" applyNumberFormat="0" applyBorder="0" applyAlignment="0" applyProtection="0"/>
    <xf numFmtId="0" fontId="38" fillId="36" borderId="0" applyNumberFormat="0" applyBorder="0" applyAlignment="0" applyProtection="0"/>
    <xf numFmtId="0" fontId="9" fillId="37" borderId="0" applyNumberFormat="0" applyBorder="0" applyAlignment="0" applyProtection="0"/>
    <xf numFmtId="0" fontId="38" fillId="38" borderId="0" applyNumberFormat="0" applyBorder="0" applyAlignment="0" applyProtection="0"/>
    <xf numFmtId="0" fontId="9" fillId="39" borderId="0" applyNumberFormat="0" applyBorder="0" applyAlignment="0" applyProtection="0"/>
    <xf numFmtId="0" fontId="38" fillId="40" borderId="0" applyNumberFormat="0" applyBorder="0" applyAlignment="0" applyProtection="0"/>
    <xf numFmtId="0" fontId="9" fillId="29" borderId="0" applyNumberFormat="0" applyBorder="0" applyAlignment="0" applyProtection="0"/>
    <xf numFmtId="0" fontId="38" fillId="41" borderId="0" applyNumberFormat="0" applyBorder="0" applyAlignment="0" applyProtection="0"/>
    <xf numFmtId="0" fontId="9" fillId="31" borderId="0" applyNumberFormat="0" applyBorder="0" applyAlignment="0" applyProtection="0"/>
    <xf numFmtId="0" fontId="38"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44" borderId="1" applyNumberFormat="0" applyAlignment="0" applyProtection="0"/>
    <xf numFmtId="0" fontId="11" fillId="45" borderId="2" applyNumberFormat="0" applyAlignment="0" applyProtection="0"/>
    <xf numFmtId="0" fontId="41" fillId="46" borderId="0" applyNumberFormat="0" applyBorder="0" applyAlignment="0" applyProtection="0"/>
    <xf numFmtId="0" fontId="12"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1" fillId="49" borderId="4" applyNumberFormat="0" applyFont="0" applyAlignment="0" applyProtection="0"/>
    <xf numFmtId="0" fontId="42" fillId="0" borderId="5" applyNumberFormat="0" applyFill="0" applyAlignment="0" applyProtection="0"/>
    <xf numFmtId="0" fontId="13" fillId="0" borderId="6" applyNumberFormat="0" applyFill="0" applyAlignment="0" applyProtection="0"/>
    <xf numFmtId="0" fontId="43" fillId="50" borderId="0" applyNumberFormat="0" applyBorder="0" applyAlignment="0" applyProtection="0"/>
    <xf numFmtId="0" fontId="14" fillId="5" borderId="0" applyNumberFormat="0" applyBorder="0" applyAlignment="0" applyProtection="0"/>
    <xf numFmtId="0" fontId="44" fillId="51" borderId="7" applyNumberFormat="0" applyAlignment="0" applyProtection="0"/>
    <xf numFmtId="0" fontId="8" fillId="52" borderId="8" applyNumberFormat="0" applyAlignment="0" applyProtection="0"/>
    <xf numFmtId="0" fontId="8" fillId="52" borderId="8" applyNumberFormat="0" applyAlignment="0" applyProtection="0"/>
    <xf numFmtId="0" fontId="45"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9" applyNumberFormat="0" applyFill="0" applyAlignment="0" applyProtection="0"/>
    <xf numFmtId="0" fontId="16" fillId="0" borderId="10" applyNumberFormat="0" applyFill="0" applyAlignment="0" applyProtection="0"/>
    <xf numFmtId="0" fontId="47" fillId="0" borderId="11" applyNumberFormat="0" applyFill="0" applyAlignment="0" applyProtection="0"/>
    <xf numFmtId="0" fontId="17" fillId="0" borderId="12" applyNumberFormat="0" applyFill="0" applyAlignment="0" applyProtection="0"/>
    <xf numFmtId="0" fontId="48" fillId="0" borderId="13" applyNumberFormat="0" applyFill="0" applyAlignment="0" applyProtection="0"/>
    <xf numFmtId="0" fontId="18" fillId="0" borderId="14" applyNumberFormat="0" applyFill="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0" borderId="15" applyNumberFormat="0" applyFill="0" applyAlignment="0" applyProtection="0"/>
    <xf numFmtId="0" fontId="19" fillId="0" borderId="16" applyNumberFormat="0" applyFill="0" applyAlignment="0" applyProtection="0"/>
    <xf numFmtId="0" fontId="50" fillId="51" borderId="17" applyNumberFormat="0" applyAlignment="0" applyProtection="0"/>
    <xf numFmtId="0" fontId="20" fillId="52" borderId="18" applyNumberFormat="0" applyAlignment="0" applyProtection="0"/>
    <xf numFmtId="0" fontId="51"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53" borderId="7" applyNumberFormat="0" applyAlignment="0" applyProtection="0"/>
    <xf numFmtId="0" fontId="22" fillId="13" borderId="8" applyNumberFormat="0" applyAlignment="0" applyProtection="0"/>
    <xf numFmtId="0" fontId="23" fillId="0" borderId="0">
      <alignment/>
      <protection/>
    </xf>
    <xf numFmtId="0" fontId="0" fillId="0" borderId="0">
      <alignment vertical="center"/>
      <protection/>
    </xf>
    <xf numFmtId="0" fontId="1" fillId="0" borderId="0">
      <alignment vertical="center"/>
      <protection/>
    </xf>
    <xf numFmtId="0" fontId="53" fillId="54" borderId="0" applyNumberFormat="0" applyBorder="0" applyAlignment="0" applyProtection="0"/>
    <xf numFmtId="0" fontId="24" fillId="7" borderId="0" applyNumberFormat="0" applyBorder="0" applyAlignment="0" applyProtection="0"/>
  </cellStyleXfs>
  <cellXfs count="167">
    <xf numFmtId="0" fontId="0" fillId="0" borderId="0" xfId="0" applyFont="1" applyAlignment="1">
      <alignment vertical="center"/>
    </xf>
    <xf numFmtId="0" fontId="0" fillId="0" borderId="0" xfId="0" applyAlignment="1">
      <alignment vertical="center"/>
    </xf>
    <xf numFmtId="0" fontId="5" fillId="0" borderId="0" xfId="116" applyFont="1" applyFill="1" applyBorder="1" applyAlignment="1">
      <alignment vertical="top" wrapText="1" shrinkToFit="1"/>
      <protection/>
    </xf>
    <xf numFmtId="0" fontId="5" fillId="0" borderId="0" xfId="116" applyFont="1" applyFill="1" applyBorder="1" applyAlignment="1">
      <alignment vertical="center" shrinkToFit="1"/>
      <protection/>
    </xf>
    <xf numFmtId="0" fontId="54" fillId="0" borderId="0" xfId="0" applyFont="1" applyFill="1" applyAlignment="1">
      <alignment vertical="center"/>
    </xf>
    <xf numFmtId="0" fontId="55" fillId="0" borderId="0" xfId="0" applyFont="1" applyFill="1" applyAlignment="1">
      <alignment vertical="center"/>
    </xf>
    <xf numFmtId="0" fontId="56" fillId="0" borderId="0" xfId="0" applyFont="1" applyFill="1" applyAlignment="1">
      <alignment horizontal="center" vertical="center" shrinkToFit="1"/>
    </xf>
    <xf numFmtId="0" fontId="56" fillId="0" borderId="0" xfId="0" applyFont="1" applyFill="1" applyAlignment="1">
      <alignment vertical="center"/>
    </xf>
    <xf numFmtId="0" fontId="56" fillId="0" borderId="0" xfId="0" applyFont="1" applyFill="1" applyAlignment="1">
      <alignment vertical="center"/>
    </xf>
    <xf numFmtId="0" fontId="7" fillId="0" borderId="0" xfId="0" applyFont="1" applyFill="1" applyAlignment="1">
      <alignment vertical="center"/>
    </xf>
    <xf numFmtId="0" fontId="55" fillId="0" borderId="0" xfId="0" applyFont="1" applyFill="1" applyAlignment="1">
      <alignment horizontal="center" vertical="center" shrinkToFit="1"/>
    </xf>
    <xf numFmtId="0" fontId="57" fillId="0" borderId="19" xfId="0" applyFont="1" applyFill="1" applyBorder="1" applyAlignment="1">
      <alignment vertical="center" wrapText="1"/>
    </xf>
    <xf numFmtId="0" fontId="5" fillId="0" borderId="20" xfId="116" applyFont="1" applyFill="1" applyBorder="1" applyAlignment="1">
      <alignment vertical="top" wrapText="1" shrinkToFit="1"/>
      <protection/>
    </xf>
    <xf numFmtId="0" fontId="5" fillId="0" borderId="21" xfId="116" applyFont="1" applyFill="1" applyBorder="1" applyAlignment="1">
      <alignment vertical="top" wrapText="1" shrinkToFit="1"/>
      <protection/>
    </xf>
    <xf numFmtId="0" fontId="5" fillId="0" borderId="22" xfId="116" applyFont="1" applyFill="1" applyBorder="1" applyAlignment="1">
      <alignment vertical="top" wrapText="1" shrinkToFit="1"/>
      <protection/>
    </xf>
    <xf numFmtId="0" fontId="58" fillId="55" borderId="23" xfId="0" applyFont="1" applyFill="1" applyBorder="1" applyAlignment="1">
      <alignment vertical="top" wrapText="1"/>
    </xf>
    <xf numFmtId="0" fontId="58" fillId="55" borderId="24" xfId="0" applyFont="1" applyFill="1" applyBorder="1" applyAlignment="1">
      <alignment vertical="top" wrapText="1"/>
    </xf>
    <xf numFmtId="0" fontId="58" fillId="55" borderId="25" xfId="0" applyFont="1" applyFill="1" applyBorder="1" applyAlignment="1">
      <alignment vertical="top" wrapText="1"/>
    </xf>
    <xf numFmtId="0" fontId="58" fillId="55" borderId="26" xfId="0" applyFont="1" applyFill="1" applyBorder="1" applyAlignment="1">
      <alignment vertical="top" wrapText="1"/>
    </xf>
    <xf numFmtId="0" fontId="58" fillId="55" borderId="27" xfId="0" applyFont="1" applyFill="1" applyBorder="1" applyAlignment="1">
      <alignment vertical="top" wrapText="1"/>
    </xf>
    <xf numFmtId="0" fontId="6" fillId="55" borderId="27" xfId="0" applyFont="1" applyFill="1" applyBorder="1" applyAlignment="1">
      <alignment vertical="top" wrapText="1"/>
    </xf>
    <xf numFmtId="0" fontId="58" fillId="55" borderId="28" xfId="0" applyFont="1" applyFill="1" applyBorder="1" applyAlignment="1">
      <alignment vertical="top" wrapText="1"/>
    </xf>
    <xf numFmtId="0" fontId="58" fillId="55" borderId="29" xfId="0" applyFont="1" applyFill="1" applyBorder="1" applyAlignment="1">
      <alignment vertical="top" wrapText="1"/>
    </xf>
    <xf numFmtId="0" fontId="58" fillId="55" borderId="30" xfId="0" applyFont="1" applyFill="1" applyBorder="1" applyAlignment="1">
      <alignment vertical="top" wrapText="1"/>
    </xf>
    <xf numFmtId="0" fontId="58" fillId="55" borderId="31" xfId="0" applyFont="1" applyFill="1" applyBorder="1" applyAlignment="1">
      <alignment vertical="top" wrapText="1"/>
    </xf>
    <xf numFmtId="0" fontId="57" fillId="0" borderId="24" xfId="0" applyFont="1" applyFill="1" applyBorder="1" applyAlignment="1">
      <alignment vertical="center" wrapText="1"/>
    </xf>
    <xf numFmtId="0" fontId="57" fillId="0" borderId="27" xfId="0" applyFont="1" applyFill="1" applyBorder="1" applyAlignment="1">
      <alignment vertical="center" wrapText="1"/>
    </xf>
    <xf numFmtId="0" fontId="57" fillId="0" borderId="32" xfId="0" applyFont="1" applyFill="1" applyBorder="1" applyAlignment="1">
      <alignment vertical="center" wrapText="1"/>
    </xf>
    <xf numFmtId="0" fontId="58" fillId="55" borderId="33" xfId="0" applyFont="1" applyFill="1" applyBorder="1" applyAlignment="1">
      <alignment vertical="top" wrapText="1"/>
    </xf>
    <xf numFmtId="0" fontId="58" fillId="55" borderId="34" xfId="0" applyFont="1" applyFill="1" applyBorder="1" applyAlignment="1">
      <alignment vertical="top" wrapText="1"/>
    </xf>
    <xf numFmtId="0" fontId="58" fillId="55" borderId="35" xfId="0" applyFont="1" applyFill="1" applyBorder="1" applyAlignment="1">
      <alignment vertical="top" wrapText="1"/>
    </xf>
    <xf numFmtId="0" fontId="57" fillId="0" borderId="25" xfId="0" applyFont="1" applyFill="1" applyBorder="1" applyAlignment="1" applyProtection="1">
      <alignment vertical="center" wrapText="1"/>
      <protection locked="0"/>
    </xf>
    <xf numFmtId="0" fontId="57" fillId="0" borderId="28" xfId="0" applyFont="1" applyFill="1" applyBorder="1" applyAlignment="1" applyProtection="1">
      <alignment vertical="center" wrapText="1"/>
      <protection locked="0"/>
    </xf>
    <xf numFmtId="0" fontId="57" fillId="0" borderId="36" xfId="0" applyFont="1" applyFill="1" applyBorder="1" applyAlignment="1" applyProtection="1">
      <alignment vertical="center" wrapText="1"/>
      <protection locked="0"/>
    </xf>
    <xf numFmtId="176" fontId="58" fillId="0" borderId="23" xfId="0" applyNumberFormat="1" applyFont="1" applyFill="1" applyBorder="1" applyAlignment="1" applyProtection="1">
      <alignment vertical="top" wrapText="1"/>
      <protection hidden="1"/>
    </xf>
    <xf numFmtId="176" fontId="58" fillId="0" borderId="24" xfId="0" applyNumberFormat="1" applyFont="1" applyFill="1" applyBorder="1" applyAlignment="1" applyProtection="1">
      <alignment vertical="top" wrapText="1"/>
      <protection hidden="1"/>
    </xf>
    <xf numFmtId="176" fontId="58" fillId="0" borderId="25" xfId="0" applyNumberFormat="1" applyFont="1" applyFill="1" applyBorder="1" applyAlignment="1" applyProtection="1">
      <alignment vertical="top" wrapText="1"/>
      <protection hidden="1"/>
    </xf>
    <xf numFmtId="176" fontId="58" fillId="0" borderId="26" xfId="0" applyNumberFormat="1" applyFont="1" applyFill="1" applyBorder="1" applyAlignment="1" applyProtection="1">
      <alignment vertical="top" wrapText="1"/>
      <protection hidden="1"/>
    </xf>
    <xf numFmtId="176" fontId="58" fillId="0" borderId="27" xfId="0" applyNumberFormat="1" applyFont="1" applyFill="1" applyBorder="1" applyAlignment="1" applyProtection="1">
      <alignment vertical="top" wrapText="1"/>
      <protection hidden="1"/>
    </xf>
    <xf numFmtId="176" fontId="58" fillId="0" borderId="28" xfId="0" applyNumberFormat="1" applyFont="1" applyFill="1" applyBorder="1" applyAlignment="1" applyProtection="1">
      <alignment vertical="top" wrapText="1"/>
      <protection hidden="1"/>
    </xf>
    <xf numFmtId="176" fontId="6" fillId="0" borderId="0" xfId="0" applyNumberFormat="1" applyFont="1" applyFill="1" applyBorder="1" applyAlignment="1" applyProtection="1">
      <alignment vertical="top" wrapText="1"/>
      <protection hidden="1"/>
    </xf>
    <xf numFmtId="176" fontId="6" fillId="0" borderId="27" xfId="0" applyNumberFormat="1" applyFont="1" applyBorder="1" applyAlignment="1" applyProtection="1">
      <alignment vertical="top" wrapText="1"/>
      <protection hidden="1"/>
    </xf>
    <xf numFmtId="176" fontId="6" fillId="0" borderId="27" xfId="0" applyNumberFormat="1" applyFont="1" applyFill="1" applyBorder="1" applyAlignment="1" applyProtection="1">
      <alignment vertical="top" wrapText="1"/>
      <protection hidden="1"/>
    </xf>
    <xf numFmtId="176" fontId="6" fillId="0" borderId="28" xfId="0" applyNumberFormat="1" applyFont="1" applyFill="1" applyBorder="1" applyAlignment="1" applyProtection="1">
      <alignment vertical="top" wrapText="1"/>
      <protection hidden="1"/>
    </xf>
    <xf numFmtId="176" fontId="58" fillId="55" borderId="37" xfId="0" applyNumberFormat="1" applyFont="1" applyFill="1" applyBorder="1" applyAlignment="1" applyProtection="1">
      <alignment vertical="top" wrapText="1"/>
      <protection hidden="1"/>
    </xf>
    <xf numFmtId="176" fontId="58" fillId="55" borderId="32" xfId="0" applyNumberFormat="1" applyFont="1" applyFill="1" applyBorder="1" applyAlignment="1" applyProtection="1">
      <alignment vertical="top" wrapText="1"/>
      <protection hidden="1"/>
    </xf>
    <xf numFmtId="176" fontId="58" fillId="55" borderId="36" xfId="0" applyNumberFormat="1" applyFont="1" applyFill="1" applyBorder="1" applyAlignment="1" applyProtection="1">
      <alignment vertical="top" wrapText="1"/>
      <protection hidden="1"/>
    </xf>
    <xf numFmtId="0" fontId="4" fillId="0" borderId="38" xfId="0" applyFont="1" applyBorder="1" applyAlignment="1" applyProtection="1">
      <alignment vertical="center" wrapTex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vertical="center" wrapText="1"/>
      <protection/>
    </xf>
    <xf numFmtId="0" fontId="6" fillId="0" borderId="28" xfId="0" applyFont="1" applyFill="1" applyBorder="1" applyAlignment="1" applyProtection="1">
      <alignment vertical="top" wrapText="1"/>
      <protection/>
    </xf>
    <xf numFmtId="0" fontId="4" fillId="0" borderId="42" xfId="0" applyFont="1" applyBorder="1" applyAlignment="1" applyProtection="1">
      <alignment horizontal="center" vertical="center" wrapText="1"/>
      <protection/>
    </xf>
    <xf numFmtId="0" fontId="4" fillId="0" borderId="40" xfId="0" applyFont="1" applyBorder="1" applyAlignment="1" applyProtection="1">
      <alignment vertical="center" wrapText="1"/>
      <protection/>
    </xf>
    <xf numFmtId="0" fontId="4" fillId="0" borderId="28" xfId="0" applyFont="1" applyBorder="1" applyAlignment="1" applyProtection="1">
      <alignment vertical="center" wrapText="1"/>
      <protection/>
    </xf>
    <xf numFmtId="0" fontId="4" fillId="0" borderId="28" xfId="0" applyFont="1" applyFill="1" applyBorder="1" applyAlignment="1" applyProtection="1">
      <alignment vertical="center" wrapText="1"/>
      <protection/>
    </xf>
    <xf numFmtId="0" fontId="4" fillId="0" borderId="41" xfId="0" applyFont="1" applyBorder="1" applyAlignment="1">
      <alignment vertical="center"/>
    </xf>
    <xf numFmtId="0" fontId="4" fillId="0" borderId="28"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6" fillId="0" borderId="0" xfId="116" applyFont="1" applyFill="1" applyBorder="1" applyAlignment="1">
      <alignment vertical="center" shrinkToFit="1"/>
      <protection/>
    </xf>
    <xf numFmtId="0" fontId="57" fillId="0" borderId="0" xfId="0" applyFont="1" applyFill="1" applyBorder="1" applyAlignment="1">
      <alignment vertical="center" shrinkToFit="1"/>
    </xf>
    <xf numFmtId="0" fontId="59" fillId="0" borderId="0" xfId="0" applyFont="1" applyFill="1" applyAlignment="1">
      <alignment vertical="center"/>
    </xf>
    <xf numFmtId="0" fontId="57" fillId="0" borderId="0" xfId="0" applyFont="1" applyFill="1" applyBorder="1" applyAlignment="1">
      <alignment horizontal="center" vertical="center"/>
    </xf>
    <xf numFmtId="0" fontId="4" fillId="0" borderId="0" xfId="0" applyFont="1" applyFill="1" applyBorder="1" applyAlignment="1">
      <alignment vertical="center" shrinkToFit="1"/>
    </xf>
    <xf numFmtId="0" fontId="60" fillId="0" borderId="43"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4" fillId="0" borderId="46" xfId="0" applyFont="1" applyBorder="1" applyAlignment="1" applyProtection="1">
      <alignment horizontal="center" vertical="center" wrapText="1"/>
      <protection/>
    </xf>
    <xf numFmtId="0" fontId="6" fillId="0" borderId="47" xfId="0" applyFont="1" applyFill="1" applyBorder="1" applyAlignment="1" applyProtection="1">
      <alignment vertical="top" wrapText="1"/>
      <protection/>
    </xf>
    <xf numFmtId="0" fontId="60" fillId="0" borderId="48" xfId="0" applyFont="1" applyFill="1" applyBorder="1" applyAlignment="1">
      <alignment horizontal="center" vertical="center" wrapText="1"/>
    </xf>
    <xf numFmtId="0" fontId="5" fillId="0" borderId="49" xfId="116" applyFont="1" applyFill="1" applyBorder="1" applyAlignment="1">
      <alignment vertical="top" wrapText="1" shrinkToFit="1"/>
      <protection/>
    </xf>
    <xf numFmtId="0" fontId="58" fillId="55" borderId="50" xfId="0" applyFont="1" applyFill="1" applyBorder="1" applyAlignment="1">
      <alignment vertical="top" wrapText="1"/>
    </xf>
    <xf numFmtId="0" fontId="58" fillId="55" borderId="51" xfId="0" applyFont="1" applyFill="1" applyBorder="1" applyAlignment="1">
      <alignment vertical="top" wrapText="1"/>
    </xf>
    <xf numFmtId="0" fontId="58" fillId="55" borderId="52" xfId="0" applyFont="1" applyFill="1" applyBorder="1" applyAlignment="1">
      <alignment vertical="top" wrapText="1"/>
    </xf>
    <xf numFmtId="176" fontId="58" fillId="0" borderId="50" xfId="0" applyNumberFormat="1" applyFont="1" applyFill="1" applyBorder="1" applyAlignment="1" applyProtection="1">
      <alignment vertical="top" wrapText="1"/>
      <protection hidden="1"/>
    </xf>
    <xf numFmtId="176" fontId="58" fillId="0" borderId="51" xfId="0" applyNumberFormat="1" applyFont="1" applyFill="1" applyBorder="1" applyAlignment="1" applyProtection="1">
      <alignment vertical="top" wrapText="1"/>
      <protection hidden="1"/>
    </xf>
    <xf numFmtId="176" fontId="6" fillId="0" borderId="51" xfId="0" applyNumberFormat="1" applyFont="1" applyFill="1" applyBorder="1" applyAlignment="1" applyProtection="1">
      <alignment vertical="top" wrapText="1"/>
      <protection hidden="1"/>
    </xf>
    <xf numFmtId="176" fontId="58" fillId="55" borderId="53" xfId="0" applyNumberFormat="1" applyFont="1" applyFill="1" applyBorder="1" applyAlignment="1" applyProtection="1">
      <alignment vertical="top" wrapText="1"/>
      <protection hidden="1"/>
    </xf>
    <xf numFmtId="0" fontId="58" fillId="55" borderId="54" xfId="0" applyFont="1" applyFill="1" applyBorder="1" applyAlignment="1">
      <alignment vertical="top" wrapText="1"/>
    </xf>
    <xf numFmtId="0" fontId="61" fillId="0" borderId="0" xfId="0" applyFont="1" applyFill="1" applyAlignment="1">
      <alignment vertical="center"/>
    </xf>
    <xf numFmtId="0" fontId="59" fillId="0" borderId="0" xfId="0" applyFont="1" applyAlignment="1">
      <alignment vertical="center"/>
    </xf>
    <xf numFmtId="0" fontId="59" fillId="0" borderId="55" xfId="0" applyFont="1" applyBorder="1" applyAlignment="1">
      <alignment vertical="center"/>
    </xf>
    <xf numFmtId="0" fontId="59" fillId="0" borderId="56" xfId="0" applyFont="1" applyBorder="1" applyAlignment="1">
      <alignment vertical="center"/>
    </xf>
    <xf numFmtId="0" fontId="59" fillId="0" borderId="57" xfId="0" applyFont="1" applyBorder="1" applyAlignment="1">
      <alignment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61" xfId="0" applyFont="1" applyBorder="1" applyAlignment="1">
      <alignment horizontal="center" vertical="center"/>
    </xf>
    <xf numFmtId="0" fontId="62" fillId="0" borderId="62" xfId="0" applyFont="1" applyBorder="1" applyAlignment="1">
      <alignment horizontal="center" vertical="center"/>
    </xf>
    <xf numFmtId="0" fontId="62" fillId="0" borderId="0" xfId="0" applyFont="1" applyAlignment="1">
      <alignment horizontal="center" vertical="center"/>
    </xf>
    <xf numFmtId="0" fontId="62" fillId="0" borderId="63" xfId="0" applyFont="1" applyBorder="1" applyAlignment="1">
      <alignment horizontal="center" vertical="center"/>
    </xf>
    <xf numFmtId="0" fontId="6" fillId="0" borderId="28" xfId="0" applyFont="1" applyBorder="1" applyAlignment="1">
      <alignment vertical="top" wrapText="1"/>
    </xf>
    <xf numFmtId="0" fontId="29" fillId="0" borderId="0" xfId="0" applyFont="1" applyAlignment="1">
      <alignment vertical="center"/>
    </xf>
    <xf numFmtId="0" fontId="63" fillId="0" borderId="0" xfId="0" applyFont="1" applyAlignment="1">
      <alignment vertical="center"/>
    </xf>
    <xf numFmtId="0" fontId="57" fillId="0" borderId="27" xfId="0" applyFont="1" applyBorder="1" applyAlignment="1">
      <alignment vertical="center" wrapText="1"/>
    </xf>
    <xf numFmtId="0" fontId="4" fillId="0" borderId="64" xfId="0" applyFont="1" applyBorder="1" applyAlignment="1">
      <alignment vertical="center"/>
    </xf>
    <xf numFmtId="0" fontId="4" fillId="0" borderId="35" xfId="0" applyFont="1" applyBorder="1" applyAlignment="1">
      <alignment vertical="center"/>
    </xf>
    <xf numFmtId="0" fontId="4" fillId="0" borderId="65" xfId="0" applyFont="1" applyBorder="1" applyAlignment="1">
      <alignment vertical="center"/>
    </xf>
    <xf numFmtId="0" fontId="6" fillId="0" borderId="26" xfId="0" applyFont="1" applyBorder="1" applyAlignment="1">
      <alignment vertical="top" wrapText="1"/>
    </xf>
    <xf numFmtId="0" fontId="6" fillId="0" borderId="27" xfId="0" applyFont="1" applyBorder="1" applyAlignment="1">
      <alignment vertical="top" wrapText="1"/>
    </xf>
    <xf numFmtId="0" fontId="6" fillId="0" borderId="47" xfId="0" applyFont="1" applyBorder="1" applyAlignment="1">
      <alignment vertical="top" wrapText="1"/>
    </xf>
    <xf numFmtId="0" fontId="6" fillId="0" borderId="27" xfId="116" applyFont="1" applyBorder="1" applyAlignment="1">
      <alignment vertical="top" wrapText="1" shrinkToFit="1"/>
      <protection/>
    </xf>
    <xf numFmtId="0" fontId="6" fillId="0" borderId="26" xfId="0" applyFont="1" applyFill="1" applyBorder="1" applyAlignment="1">
      <alignment vertical="top" wrapText="1"/>
    </xf>
    <xf numFmtId="0" fontId="6" fillId="0" borderId="27" xfId="0" applyFont="1" applyFill="1" applyBorder="1" applyAlignment="1">
      <alignment vertical="top" wrapText="1"/>
    </xf>
    <xf numFmtId="0" fontId="6" fillId="0" borderId="47" xfId="0" applyFont="1" applyFill="1" applyBorder="1" applyAlignment="1">
      <alignment vertical="top" wrapText="1"/>
    </xf>
    <xf numFmtId="0" fontId="6" fillId="0" borderId="28" xfId="0" applyFont="1" applyFill="1" applyBorder="1" applyAlignment="1">
      <alignment vertical="top" wrapText="1"/>
    </xf>
    <xf numFmtId="0" fontId="6" fillId="55" borderId="26" xfId="0" applyFont="1" applyFill="1" applyBorder="1" applyAlignment="1">
      <alignment vertical="top" wrapText="1"/>
    </xf>
    <xf numFmtId="0" fontId="6" fillId="55" borderId="47" xfId="0" applyFont="1" applyFill="1" applyBorder="1" applyAlignment="1">
      <alignment vertical="top" wrapText="1"/>
    </xf>
    <xf numFmtId="0" fontId="6" fillId="0" borderId="26" xfId="116" applyFont="1" applyFill="1" applyBorder="1" applyAlignment="1">
      <alignment vertical="top" wrapText="1" shrinkToFit="1"/>
      <protection/>
    </xf>
    <xf numFmtId="0" fontId="6" fillId="0" borderId="27" xfId="116" applyFont="1" applyFill="1" applyBorder="1" applyAlignment="1">
      <alignment vertical="top" wrapText="1" shrinkToFit="1"/>
      <protection/>
    </xf>
    <xf numFmtId="0" fontId="6" fillId="0" borderId="47" xfId="116" applyFont="1" applyFill="1" applyBorder="1" applyAlignment="1">
      <alignment vertical="top" wrapText="1" shrinkToFit="1"/>
      <protection/>
    </xf>
    <xf numFmtId="0" fontId="6" fillId="0" borderId="28" xfId="116" applyFont="1" applyFill="1" applyBorder="1" applyAlignment="1">
      <alignment vertical="top" wrapText="1" shrinkToFit="1"/>
      <protection/>
    </xf>
    <xf numFmtId="0" fontId="0" fillId="0" borderId="0" xfId="0" applyFill="1" applyAlignment="1">
      <alignment vertical="center"/>
    </xf>
    <xf numFmtId="0" fontId="4" fillId="0" borderId="41" xfId="0" applyFont="1" applyFill="1" applyBorder="1" applyAlignment="1">
      <alignment vertical="center"/>
    </xf>
    <xf numFmtId="0" fontId="4" fillId="0" borderId="28" xfId="0" applyFont="1" applyFill="1" applyBorder="1" applyAlignment="1">
      <alignment vertical="center"/>
    </xf>
    <xf numFmtId="0" fontId="4" fillId="0" borderId="41" xfId="0" applyFont="1" applyFill="1" applyBorder="1" applyAlignment="1">
      <alignment vertical="center" wrapText="1"/>
    </xf>
    <xf numFmtId="0" fontId="4" fillId="0" borderId="28" xfId="0" applyFont="1" applyFill="1" applyBorder="1" applyAlignment="1">
      <alignment vertical="center" wrapText="1"/>
    </xf>
    <xf numFmtId="0" fontId="4" fillId="0" borderId="41" xfId="0" applyFont="1" applyFill="1" applyBorder="1" applyAlignment="1">
      <alignment vertical="center"/>
    </xf>
    <xf numFmtId="0" fontId="4" fillId="0" borderId="28" xfId="0" applyFont="1" applyFill="1" applyBorder="1" applyAlignment="1">
      <alignment vertical="center"/>
    </xf>
    <xf numFmtId="0" fontId="6" fillId="0" borderId="0" xfId="0" applyFont="1" applyAlignment="1">
      <alignment horizontal="justify" vertical="top" wrapText="1"/>
    </xf>
    <xf numFmtId="0" fontId="26" fillId="0" borderId="0" xfId="0" applyFont="1" applyAlignment="1">
      <alignment vertical="center"/>
    </xf>
    <xf numFmtId="0" fontId="6" fillId="0" borderId="27" xfId="0" applyFont="1" applyFill="1" applyBorder="1" applyAlignment="1" applyProtection="1">
      <alignment vertical="top" wrapText="1"/>
      <protection/>
    </xf>
    <xf numFmtId="0" fontId="6" fillId="0" borderId="26" xfId="0" applyFont="1" applyFill="1" applyBorder="1" applyAlignment="1" applyProtection="1">
      <alignment vertical="top" wrapText="1"/>
      <protection/>
    </xf>
    <xf numFmtId="0" fontId="57" fillId="0" borderId="55"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61" xfId="0" applyFont="1" applyFill="1" applyBorder="1" applyAlignment="1">
      <alignment horizontal="center" vertical="center"/>
    </xf>
    <xf numFmtId="0" fontId="57" fillId="0" borderId="66" xfId="0" applyFont="1" applyFill="1" applyBorder="1" applyAlignment="1">
      <alignment horizontal="center" vertic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57" fillId="0" borderId="69"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38" xfId="0" applyFont="1" applyFill="1" applyBorder="1" applyAlignment="1">
      <alignment vertical="center" shrinkToFit="1"/>
    </xf>
    <xf numFmtId="0" fontId="57" fillId="0" borderId="39" xfId="0" applyFont="1" applyFill="1" applyBorder="1" applyAlignment="1">
      <alignment vertical="center" shrinkToFit="1"/>
    </xf>
    <xf numFmtId="0" fontId="57" fillId="0" borderId="40" xfId="0" applyFont="1" applyFill="1" applyBorder="1" applyAlignment="1">
      <alignment vertical="center" shrinkToFit="1"/>
    </xf>
    <xf numFmtId="0" fontId="57" fillId="0" borderId="69" xfId="0" applyFont="1" applyFill="1" applyBorder="1" applyAlignment="1">
      <alignment vertical="center" shrinkToFit="1"/>
    </xf>
    <xf numFmtId="0" fontId="57" fillId="0" borderId="70" xfId="0" applyFont="1" applyFill="1" applyBorder="1" applyAlignment="1">
      <alignment vertical="center" shrinkToFit="1"/>
    </xf>
    <xf numFmtId="0" fontId="57" fillId="0" borderId="41" xfId="0" applyFont="1" applyFill="1" applyBorder="1" applyAlignment="1">
      <alignment vertical="center" shrinkToFit="1"/>
    </xf>
    <xf numFmtId="0" fontId="57" fillId="0" borderId="27" xfId="0" applyFont="1" applyFill="1" applyBorder="1" applyAlignment="1">
      <alignment vertical="center" shrinkToFit="1"/>
    </xf>
    <xf numFmtId="0" fontId="57" fillId="0" borderId="28" xfId="0" applyFont="1" applyFill="1" applyBorder="1" applyAlignment="1">
      <alignment vertical="center" shrinkToFit="1"/>
    </xf>
    <xf numFmtId="0" fontId="4" fillId="0" borderId="69" xfId="0" applyFont="1" applyFill="1" applyBorder="1" applyAlignment="1">
      <alignment vertical="center" shrinkToFit="1"/>
    </xf>
    <xf numFmtId="0" fontId="4" fillId="0" borderId="70" xfId="0" applyFont="1" applyFill="1" applyBorder="1" applyAlignment="1">
      <alignment vertical="center" shrinkToFit="1"/>
    </xf>
    <xf numFmtId="0" fontId="57" fillId="0" borderId="71" xfId="0" applyFont="1" applyFill="1" applyBorder="1" applyAlignment="1">
      <alignment vertical="center" shrinkToFit="1"/>
    </xf>
    <xf numFmtId="0" fontId="57" fillId="0" borderId="72" xfId="0" applyFont="1" applyFill="1" applyBorder="1" applyAlignment="1">
      <alignment vertical="center" shrinkToFit="1"/>
    </xf>
    <xf numFmtId="0" fontId="57" fillId="0" borderId="54" xfId="0" applyFont="1" applyFill="1" applyBorder="1" applyAlignment="1">
      <alignment vertical="center" shrinkToFit="1"/>
    </xf>
    <xf numFmtId="0" fontId="57" fillId="0" borderId="59" xfId="0" applyFont="1" applyFill="1" applyBorder="1" applyAlignment="1">
      <alignment vertical="center" shrinkToFit="1"/>
    </xf>
    <xf numFmtId="0" fontId="57" fillId="0" borderId="0" xfId="0" applyFont="1" applyFill="1" applyBorder="1" applyAlignment="1">
      <alignment vertical="center" shrinkToFit="1"/>
    </xf>
    <xf numFmtId="0" fontId="57" fillId="55" borderId="73" xfId="0" applyFont="1" applyFill="1" applyBorder="1" applyAlignment="1">
      <alignment vertical="center" wrapText="1"/>
    </xf>
    <xf numFmtId="0" fontId="57" fillId="55" borderId="74" xfId="0" applyFont="1" applyFill="1" applyBorder="1" applyAlignment="1">
      <alignment vertical="center" wrapText="1"/>
    </xf>
    <xf numFmtId="0" fontId="57" fillId="55" borderId="50" xfId="0" applyFont="1" applyFill="1" applyBorder="1" applyAlignment="1">
      <alignment vertical="center" wrapText="1"/>
    </xf>
    <xf numFmtId="0" fontId="57" fillId="55" borderId="71" xfId="0" applyFont="1" applyFill="1" applyBorder="1" applyAlignment="1">
      <alignment vertical="center" wrapText="1"/>
    </xf>
    <xf numFmtId="0" fontId="57" fillId="55" borderId="72" xfId="0" applyFont="1" applyFill="1" applyBorder="1" applyAlignment="1">
      <alignment vertical="center" wrapText="1"/>
    </xf>
    <xf numFmtId="0" fontId="57" fillId="55" borderId="54" xfId="0" applyFont="1" applyFill="1" applyBorder="1" applyAlignment="1">
      <alignment vertical="center" wrapText="1"/>
    </xf>
    <xf numFmtId="0" fontId="57" fillId="0" borderId="75" xfId="0" applyFont="1" applyFill="1" applyBorder="1" applyAlignment="1">
      <alignment horizontal="center" vertical="center" textRotation="255" wrapText="1" shrinkToFit="1"/>
    </xf>
    <xf numFmtId="0" fontId="57" fillId="0" borderId="69" xfId="0" applyFont="1" applyFill="1" applyBorder="1" applyAlignment="1">
      <alignment horizontal="center" vertical="center" textRotation="255" wrapText="1" shrinkToFit="1"/>
    </xf>
    <xf numFmtId="0" fontId="57" fillId="0" borderId="76" xfId="0" applyFont="1" applyFill="1" applyBorder="1" applyAlignment="1">
      <alignment horizontal="center" vertical="center" textRotation="255" wrapText="1" shrinkToFit="1"/>
    </xf>
    <xf numFmtId="0" fontId="60" fillId="0" borderId="77"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57" fillId="0" borderId="80" xfId="0" applyFont="1" applyFill="1" applyBorder="1" applyAlignment="1">
      <alignment vertical="center" wrapText="1" shrinkToFit="1"/>
    </xf>
    <xf numFmtId="0" fontId="57" fillId="0" borderId="81" xfId="0" applyFont="1" applyFill="1" applyBorder="1" applyAlignment="1">
      <alignment vertical="center" wrapText="1" shrinkToFit="1"/>
    </xf>
    <xf numFmtId="0" fontId="57" fillId="55" borderId="82" xfId="0" applyFont="1" applyFill="1" applyBorder="1" applyAlignment="1">
      <alignment horizontal="center" vertical="center" textRotation="255" shrinkToFit="1"/>
    </xf>
    <xf numFmtId="0" fontId="57" fillId="55" borderId="76" xfId="0" applyFont="1" applyFill="1" applyBorder="1" applyAlignment="1">
      <alignment horizontal="center" vertical="center" textRotation="255" shrinkToFit="1"/>
    </xf>
    <xf numFmtId="0" fontId="57" fillId="55" borderId="47" xfId="0" applyFont="1" applyFill="1" applyBorder="1" applyAlignment="1">
      <alignment vertical="center" wrapText="1"/>
    </xf>
    <xf numFmtId="0" fontId="57" fillId="55" borderId="51" xfId="0" applyFont="1" applyFill="1" applyBorder="1" applyAlignment="1">
      <alignment vertical="center" wrapText="1"/>
    </xf>
    <xf numFmtId="0" fontId="57" fillId="55" borderId="83" xfId="0" applyFont="1" applyFill="1" applyBorder="1" applyAlignment="1">
      <alignment vertical="center" wrapText="1"/>
    </xf>
    <xf numFmtId="0" fontId="57" fillId="55" borderId="52" xfId="0" applyFont="1" applyFill="1" applyBorder="1" applyAlignment="1">
      <alignment vertical="center" wrapText="1"/>
    </xf>
  </cellXfs>
  <cellStyles count="105">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メモ" xfId="82"/>
    <cellStyle name="メモ 2" xfId="83"/>
    <cellStyle name="メモ 2 2" xfId="84"/>
    <cellStyle name="リンク セル" xfId="85"/>
    <cellStyle name="リンク セル 2" xfId="86"/>
    <cellStyle name="悪い" xfId="87"/>
    <cellStyle name="悪い 2" xfId="88"/>
    <cellStyle name="計算" xfId="89"/>
    <cellStyle name="計算 2" xfId="90"/>
    <cellStyle name="計算 2 2" xfId="91"/>
    <cellStyle name="警告文" xfId="92"/>
    <cellStyle name="警告文 2" xfId="93"/>
    <cellStyle name="Comma [0]" xfId="94"/>
    <cellStyle name="Comma"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3" xfId="115"/>
    <cellStyle name="標準_Sheet1" xfId="116"/>
    <cellStyle name="良い" xfId="117"/>
    <cellStyle name="良い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47625</xdr:rowOff>
    </xdr:from>
    <xdr:to>
      <xdr:col>15</xdr:col>
      <xdr:colOff>0</xdr:colOff>
      <xdr:row>1</xdr:row>
      <xdr:rowOff>28575</xdr:rowOff>
    </xdr:to>
    <xdr:pic>
      <xdr:nvPicPr>
        <xdr:cNvPr id="1" name="図 2"/>
        <xdr:cNvPicPr preferRelativeResize="1">
          <a:picLocks noChangeAspect="1"/>
        </xdr:cNvPicPr>
      </xdr:nvPicPr>
      <xdr:blipFill>
        <a:blip r:embed="rId1"/>
        <a:stretch>
          <a:fillRect/>
        </a:stretch>
      </xdr:blipFill>
      <xdr:spPr>
        <a:xfrm>
          <a:off x="12620625" y="47625"/>
          <a:ext cx="14382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obunsv09\&#32232;&#38598;&#37096;\&#32232;&#38598;&#65300;&#35506;\&#65296;&#65297;&#12288;&#32232;&#38598;&#37096;&#65300;&#35506;\&#65296;&#65300;&#12288;&#36947;&#24499;&#38306;&#20418;\&#65296;&#65297;&#12288;&#12422;&#12383;&#12363;&#12394;&#24515;&#38306;&#20418;\&#12487;&#12472;&#12479;&#12523;&#36947;&#24499;&#38306;&#20418;\H28&#12487;&#12472;&#12479;&#12523;&#36947;&#24499;\20150129%20&#26032;&#20869;&#23481;&#38917;&#30446;&#23550;&#24540;&#12487;&#12540;&#12479;\&#65301;&#65294;&#25945;&#31185;&#38936;&#22495;&#31561;&#12392;&#36947;&#24499;&#12392;&#12398;&#38306;&#36899;&#35336;&#30011;&#34920;\&#12304;&#26032;&#20869;&#23481;&#38917;&#30446;&#21029;&#12305;&#25945;&#31185;&#38936;&#22495;&#31561;&#12392;&#36947;&#24499;&#12392;&#12398;&#38306;&#36899;&#35336;&#30011;&#34920;\S6&#12304;&#26032;&#20869;&#23481;&#38917;&#30446;&#21029;&#12305;&#25945;&#31185;&#38936;&#22495;&#31561;&#12392;&#36947;&#24499;&#12392;&#12398;&#38306;&#36899;&#35336;&#30011;&#34920;_6&#241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内容項目別】指導計画例6年"/>
      <sheetName val="【新内容項目別】発行者別一覧6年"/>
    </sheetNames>
    <sheetDataSet>
      <sheetData sheetId="1">
        <row r="9">
          <cell r="B9" t="str">
            <v>東京書籍</v>
          </cell>
          <cell r="C9" t="str">
            <v>学校図書</v>
          </cell>
          <cell r="D9" t="str">
            <v>三省堂</v>
          </cell>
          <cell r="E9" t="str">
            <v>教育出版</v>
          </cell>
          <cell r="F9" t="str">
            <v>光村図書</v>
          </cell>
          <cell r="G9" t="str">
            <v>東京書籍</v>
          </cell>
          <cell r="H9" t="str">
            <v>教育出版</v>
          </cell>
          <cell r="I9" t="str">
            <v>光村図書</v>
          </cell>
          <cell r="J9" t="str">
            <v>日本文教出版</v>
          </cell>
          <cell r="K9" t="str">
            <v>東京書籍</v>
          </cell>
          <cell r="L9" t="str">
            <v>大日本図書</v>
          </cell>
          <cell r="M9" t="str">
            <v>学校図書</v>
          </cell>
          <cell r="N9" t="str">
            <v>教育出版</v>
          </cell>
          <cell r="O9" t="str">
            <v>啓林館</v>
          </cell>
          <cell r="P9" t="str">
            <v>日本文教出版</v>
          </cell>
          <cell r="Q9" t="str">
            <v>東京書籍</v>
          </cell>
          <cell r="R9" t="str">
            <v>大日本図書</v>
          </cell>
          <cell r="S9" t="str">
            <v>学校図書</v>
          </cell>
          <cell r="T9" t="str">
            <v>教育出版</v>
          </cell>
          <cell r="U9" t="str">
            <v>啓林館</v>
          </cell>
          <cell r="V9" t="str">
            <v>教育出版</v>
          </cell>
          <cell r="W9" t="str">
            <v>教育芸術社</v>
          </cell>
          <cell r="X9" t="str">
            <v>開隆堂</v>
          </cell>
          <cell r="Y9" t="str">
            <v>日本文教出版</v>
          </cell>
          <cell r="Z9" t="str">
            <v>東京書籍</v>
          </cell>
          <cell r="AA9" t="str">
            <v>開隆堂</v>
          </cell>
          <cell r="AC9" t="str">
            <v>東京書籍</v>
          </cell>
          <cell r="AD9" t="str">
            <v>大日本図書</v>
          </cell>
          <cell r="AE9" t="str">
            <v>光文書院</v>
          </cell>
          <cell r="AF9" t="str">
            <v>学研教育みらい</v>
          </cell>
        </row>
        <row r="10">
          <cell r="B10" t="str">
            <v>●新聞の投書を読み比べよう/6月
</v>
          </cell>
          <cell r="C10" t="str">
            <v>●服を着たゾウ/4月
</v>
          </cell>
        </row>
        <row r="11">
          <cell r="B11" t="str">
            <v>●風切るつばさ/5月
</v>
          </cell>
          <cell r="D11" t="str">
            <v>●紅鯉/7月
●まほう使いのチョコレート・ケーキ/10月
</v>
          </cell>
          <cell r="E11" t="str">
            <v>●随筆を書こう/9月
</v>
          </cell>
          <cell r="F11" t="str">
            <v>●笑うから楽しい/5月
●今，私は，ぼくは/2月
</v>
          </cell>
          <cell r="W11" t="str">
            <v>●心をこめて表現しよう/2月
</v>
          </cell>
        </row>
        <row r="12">
          <cell r="B12" t="str">
            <v>●資料を生かして呼びかけよう/9月
</v>
          </cell>
          <cell r="F12" t="str">
            <v>●時計の時間と心の時間/5月
</v>
          </cell>
          <cell r="Q12" t="str">
            <v>●地球に生きる/2月
</v>
          </cell>
          <cell r="R12" t="str">
            <v>●わたしたちの生活と環境/4月
●生物と地球環境/2月
</v>
          </cell>
          <cell r="S12" t="str">
            <v>●人と環境/2月
</v>
          </cell>
          <cell r="T12" t="str">
            <v>●生き物とかんきょう/2月
</v>
          </cell>
          <cell r="U12" t="str">
            <v>●自然とともに生きる/3月
</v>
          </cell>
          <cell r="X12" t="str">
            <v>●動き出すストーリー/強くてやさしい組み木パズル/9月
●はさみと紙のハーモニー/11月</v>
          </cell>
          <cell r="Z12" t="str">
            <v>●見直そう食事と生活のリズム/４月
●工夫しようさわやかな生活/６月
●工夫しよう暖かな生活/1月
</v>
          </cell>
          <cell r="AA12" t="str">
            <v>●くふうしよう朝の生活/4月
●きれいにしようクリーン大作戦/6月
●暑い季節を快適に/7月
●くふうしよう楽しい食事/11月
●考えようこれからの生活/1月</v>
          </cell>
          <cell r="AC12" t="str">
            <v>●病気の予防/5月
●病気の予防/2月</v>
          </cell>
          <cell r="AD12" t="str">
            <v>●病気の予防/5月
●病気の予防/9月
</v>
          </cell>
          <cell r="AE12" t="str">
            <v>●病気の予防/6月
●病気の予防/2月</v>
          </cell>
          <cell r="AF12" t="str">
            <v>●病気の予防/5月
●病気の予防/2月</v>
          </cell>
        </row>
        <row r="13">
          <cell r="B13" t="str">
            <v>●君たちに伝えたいこと/3月
</v>
          </cell>
          <cell r="D13" t="str">
            <v>●自由な発想で―随筆―/6月
●どんな国？/12月
●世界に一冊の「マイブック」/3月
</v>
          </cell>
          <cell r="E13" t="str">
            <v>●ぼくの世界，君の世界/11月
</v>
          </cell>
          <cell r="F13" t="str">
            <v>●この絵，私はこう見る/11月
●中学校へつなげよう/3月
</v>
          </cell>
          <cell r="X13" t="str">
            <v>●感じたままに花/わたしのお気に入りの場所/4月
●なぞの入口から…/5月
●布と枝のコンサート/5月
●クローズアップで見える新世界/10月
●白の世界/11月
●はさみと紙のハーモニー/11月
●形と色が動き出す！/1月
●写して見つけたわたしの世界/2月
●わたしはデザイナー　12さいの力で/伝え方をたのしもう/3月</v>
          </cell>
          <cell r="Y13" t="str">
            <v>●想像のつばさを広げて/5月
●水の流れのように/6月
●くるくるクランク/9月
●アミアミアミーゴ/10月
●墨で表す/10月
●ひらいてみると/11月
●いっしゅんの形から/11月
●版から広がる世界/1月
●ドリームプラン/2月
●12年後のわたし/3月</v>
          </cell>
        </row>
        <row r="14">
          <cell r="B14" t="str">
            <v>●町の幸福論―コミュニティデザインを考える/11月
●いにしえの言葉に学ぶ/1月
●プロフェッショナルたち/2月
●春に/3月
</v>
          </cell>
          <cell r="C14" t="str">
            <v>●発明・発見は，はてなから/5月
</v>
          </cell>
          <cell r="D14" t="str">
            <v>●あなたの意見は？/7月
●猿橋勝子/2月
</v>
          </cell>
          <cell r="E14" t="str">
            <v>●伊能忠敬/1月
●二十一世紀に生きる君たちへ/3月
</v>
          </cell>
          <cell r="F14" t="str">
            <v>●時計の時間と心の時間/5月
●未来がよりよくあるために/9月
●イーハトーヴの夢/10月
</v>
          </cell>
          <cell r="G14" t="str">
            <v>●３人の武将と天下統一/7月
●町人の文化と新しい学問/9月
●子育て支援の願いを実現する政治/震災復興の願いを実現する政治（選択）/12月
</v>
          </cell>
          <cell r="H14" t="str">
            <v>●新しい文化と学問/7月
●近代国家に向けて/9月
●わたしたちの暮らしを支える政治/12月
</v>
          </cell>
          <cell r="I14" t="str">
            <v>●源平の戦いと鎌倉幕府/5月
●戦国の世から泰平の世へ/6月
●開国から世界の中の日本へ/9月
</v>
          </cell>
          <cell r="J14" t="str">
            <v>●江戸の社会と文化・学問/9月
●明治の新しい国づくり/10月
●国力の充実をめざす日本と国際社会/10月
</v>
          </cell>
          <cell r="L14" t="str">
            <v>●６年間のまとめ/2月
</v>
          </cell>
          <cell r="M14" t="str">
            <v>●中学校へのかけ橋/2月
</v>
          </cell>
          <cell r="N14" t="str">
            <v>●算数のまとめ/2月
</v>
          </cell>
          <cell r="O14" t="str">
            <v>●６年のまとめ/2月
</v>
          </cell>
          <cell r="P14" t="str">
            <v>●小学校６年間のまとめ/2月
●もうすぐ中学生/3月
</v>
          </cell>
          <cell r="S14" t="str">
            <v>●もうすぐ中学生/3月
</v>
          </cell>
          <cell r="W14" t="str">
            <v>●詩と音楽を味わおう/12月
</v>
          </cell>
          <cell r="X14" t="str">
            <v>●なぞの入口から…/5月
●形と色が動き出す！/1月
●わたしはデザイナー　12さいの力で/伝え方をたのしもう/3月</v>
          </cell>
          <cell r="Y14" t="str">
            <v>●くるくるクランク/9月
●アミアミアミーゴ/10月
●ドリームプラン/2月
●12年後のわたし/3月</v>
          </cell>
          <cell r="Z14" t="str">
            <v>●まかせてね今日の食事/10月
●これからの生活に向けて/2月
</v>
          </cell>
          <cell r="AA14" t="str">
            <v>●まかせてね今日の食事/10月</v>
          </cell>
        </row>
        <row r="15">
          <cell r="B15" t="str">
            <v>●新聞の投書を読み比べよう/6月
●物語を作ろう/10月
●町の幸福論―コミュニティデザインを考える/11月
●句会を開こう/1月
●出会いにありがとう/1月
●プロフェッショナルたち/2月
●六年間をふり返って書こう/2月
</v>
          </cell>
          <cell r="C15" t="str">
            <v>●発明・発見は，はてなから/5月
●自分の脳を自分で育てる/6月
●言語感覚を豊かにしよう/9月
●「本物の森」で未来を守る/10月
●パネルディスカッションをしよう/11月
●卒業レポートを書こう/2月
</v>
          </cell>
          <cell r="D15" t="str">
            <v>●このニュース，わたしはこう思う/5月
●ニュースと編集について/5月
●わたしたちの言葉/6月
●自由な発想で―随筆―/6月
●お札にしたいあの人物/9月
●よさを伝える広告/10月
●「なべ」の国，日本/11月
●説得力のある意見/12月
●短歌を作る/1月
</v>
          </cell>
          <cell r="E15" t="str">
            <v>●引用して話そう/4月
●「迷う」/4月
●意見文を書こう/11月
●伊能忠敬/1月
</v>
          </cell>
          <cell r="F15" t="str">
            <v>●たのしみは/9月
●未来がよりよくあるために/9月
●『鳥獣戯画』を読む/11月
●自然に学ぶ暮らし/1月
●忘れられない言葉/1月
●中学校へつなげよう/3月
</v>
          </cell>
          <cell r="G15" t="str">
            <v>●３人の武将と天下統一/7月
●町人の文化と新しい学問/9月
</v>
          </cell>
          <cell r="H15" t="str">
            <v>●新しい文化と学問/7月
●近代国家に向けて/9月
</v>
          </cell>
          <cell r="I15" t="str">
            <v>●狩りや採集の時代から米作りの時代へ/4月
●戦国の世から泰平の世へ/6月
●都市の発展と江戸の文化/9月
●開国から世界の中の日本へ/9月
</v>
          </cell>
          <cell r="J15" t="str">
            <v>●江戸の社会と文化・学問/9月
●明治の新しい国づくり/10月
●国力の充実をめざす日本と国際社会/10月
</v>
          </cell>
          <cell r="K15" t="str">
            <v>●対称な図形/4月
●円の面積/5月
●文字と式/5月
●分数のかけ算/5月
●分数のわり算/6月
●およその面積や体積
●比と比の値/9月
●拡大図と縮図/9月
●比例と反比例/10月
●並べ方と組み合わせ方/12月
●資料の調べ方/1月
</v>
          </cell>
          <cell r="L15" t="str">
            <v>●対称な図形/4月
●文字を使った式/5月
●分数のかけ算/5月
●分数のわり算/6月
●円の面積/7月
●拡大図と縮図/10月
●およその形と面積/12月
●資料の調べ方/1月
</v>
          </cell>
          <cell r="M15" t="str">
            <v>●対称/4月
●文字と式/5月
●小数と分数の計算/6月
●曲線のある形の面積/6月
●ならべ方と組み合わせ方/9月
●比とその応用/10月
●拡大図と縮図/11月
●比例と反比例/11月
●資料の調べ方/1月
●算数で使ってきた考え方/2月
</v>
          </cell>
          <cell r="N15" t="str">
            <v>●文字を使った式/4月
●対称な図形/4月
●分数のかけ算/5月
●分数のわり算/6月
●速さ/6月
●円の面積/9月
●比/10月
●拡大図と縮図/11月
●資料の調べ方/1月
●算数を使って考えよう/2月
●６年のまとめ/2月
</v>
          </cell>
          <cell r="O15" t="str">
            <v>●対称な図形/4月
●分数×分数/5月
●分数÷分数/6月
●場合をあげて調べて/7月
●図形の拡大と縮小/9月
●変わり方を調べて（1）/10月
●比例と反比例/10月
●資料の調べ方/11月
●変わり方を調べて（2）/12月
●見積もりを使って/1月
●割合を使って/1月
</v>
          </cell>
          <cell r="P15" t="str">
            <v>●分数のわり算/5月
●円の面積/6月
●拡大図と縮図/10月
●記録の整理/12月
</v>
          </cell>
          <cell r="Q15" t="str">
            <v>●物の燃え方と空気/4月
●動物のからだのはたらき/5月
●植物のからだのはたらき/6月
●生き物のくらしと環境/6月
●太陽と月の形/9月
●大地のつくり/9月
●変わり続ける大地/10月
●てこのはたらき/10月
●水溶液の性質とはたらき/11月
●電気と私たちのくらし/1月
</v>
          </cell>
          <cell r="R15" t="str">
            <v>●ものの燃え方/4月
●植物の成長と日光の関わり/5月
●体のつくりとはたらき/6月
●植物の成長と水の関わり/7月
●月と太陽/9月
●水よう液の性質/9月
●土地のつくりと変化/10月
●てこのはたらき/11月
●電気の性質とその利用/1月
</v>
          </cell>
          <cell r="S15" t="str">
            <v>●ものの燃え方と空気/5月
●人や動物の体/6月
●植物の養分と水/6月
●生物のくらしと環境/7月
●てこのしくみとはたらき/9月
●月の形と太陽/10月
●大地のつくりと変化/11月
●水溶液の性質/12月
●電気とわたしたちの生活/1月
</v>
          </cell>
          <cell r="T15" t="str">
            <v>●ものの燃え方と空気/4月
●人や他の動物の体/5月
●植物の体/6月
●てこのはたらき/9月
●土地のつくりと変化/10月
●水よう液/11月
●電流による発熱/12月
●月と太陽/1月
●電気の利用/1月
</v>
          </cell>
          <cell r="U15" t="str">
            <v>●ものが燃えるとき/4月
●ヒトや動物の体/5月
●植物のつくりとはたらき/6月
●生物どうしのつながり/6月
●水よう液の性質/9月
●月と太陽/10月
●大地のつくりと変化/11月
●てこのはたらき/1月
●発電と電気の利用/2月
</v>
          </cell>
          <cell r="V15" t="str">
            <v>●音の重なりとひびき/5月
●ひびき合いを生かして/6月
●豊かな表現を求めて/10月
●音のスケッチ/12月
</v>
          </cell>
          <cell r="W15" t="str">
            <v>●和音の美しさを味わおう/9月
●曲想を味わおう/10月
●心をこめて表現しよう/2月
</v>
          </cell>
          <cell r="X15" t="str">
            <v>●布と枝のコンサート/5月
●墨のうた/7月
●動き出すストーリー/強くてやさしい組み木パズル/9月
●クローズアップで見える新世界/10月
●おどる光，あそぶかげ/12月
●見つけたことを話してみよう/1月
●写して見つけたわたしの世界/2月
●わたしはデザイナー　12さいの力で/伝え方をたのしもう/3月</v>
          </cell>
          <cell r="Y15" t="str">
            <v>●見つめて 広げて/形や色を楽しもう/4月
●想像のつばさを広げて/5月
●動きをとらえて形を見つけて/5月
●水の流れのように/6月
●アミアミアミーゴ/10月
●ひらいてみると/11月
●筆あと研究所/12月
●版から広がる世界/1月</v>
          </cell>
          <cell r="Z15" t="str">
            <v>●工夫しようさわやかな生活/６月
●思いを形に生活に役立つ物/9月
●まかせてね今日の食事/10月
●工夫しよう暖かな生活/1月
</v>
          </cell>
          <cell r="AA15" t="str">
            <v>●暑い季節を快適に/7月
●生活を楽しくしようソーイング/9月</v>
          </cell>
        </row>
        <row r="16">
          <cell r="B16" t="str">
            <v>●場面に応じた言葉を使おう/11月
●ヒロシマのうた/12月
●出会いにありがとう/1月
●六年間をふり返って書こう/2月
●君たちに伝えたいこと/3月
</v>
          </cell>
          <cell r="C16" t="str">
            <v>●電子メールや送付状（送り状）の書き方/9月
</v>
          </cell>
          <cell r="E16" t="str">
            <v>●グループで話し合おう/5月
●一年生に向けて物語を書こう/11月
●二十一世紀に生きる君たちへ/3月
</v>
          </cell>
          <cell r="F16" t="str">
            <v>●笑うから楽しい/5月
●伝えにくいことを伝える/5月
●未来がよりよくあるために/9月
●生活の中の言葉/10月
●表現を選ぶ/12月
●忘れられない言葉/1月
</v>
          </cell>
          <cell r="Z16" t="str">
            <v>●これからの生活に向けて/2月
</v>
          </cell>
          <cell r="AC16" t="str">
            <v>●病気の予防/5月
●病気の予防/2月
</v>
          </cell>
          <cell r="AD16" t="str">
            <v>●病気の予防/5月
●病気の予防/9月
</v>
          </cell>
          <cell r="AE16" t="str">
            <v>●病気の予防/6月
●病気の予防/2月</v>
          </cell>
          <cell r="AF16" t="str">
            <v>●病気の予防/5月
●病気の予防/2月</v>
          </cell>
        </row>
        <row r="17">
          <cell r="B17" t="str">
            <v>●問題を解決するために話し合おう/7月
●場面に応じた言葉を使おう/11月
●出会いにありがとう/1月
</v>
          </cell>
          <cell r="E17" t="str">
            <v>●言葉は時代とともに/2月
●二十一世紀に生きる君たちへ/3月
</v>
          </cell>
          <cell r="F17" t="str">
            <v>●未来がよりよくあるために/9月
●生活の中の言葉/10月
</v>
          </cell>
          <cell r="R17" t="str">
            <v>●わたしたちの生活と環境/4月
</v>
          </cell>
          <cell r="AA17" t="str">
            <v>●考えようこれからの生活/1月</v>
          </cell>
        </row>
        <row r="18">
          <cell r="B18" t="str">
            <v>●場面に応じた言葉を使おう/11月
</v>
          </cell>
          <cell r="D18" t="str">
            <v>●レポートの組み立て/11月
</v>
          </cell>
          <cell r="E18" t="str">
            <v>●敬意を表す言い方/7月
●心を見せる言葉/9月
</v>
          </cell>
          <cell r="F18" t="str">
            <v>●伝えにくいことを伝える/5月
●表現を選ぶ/12月
</v>
          </cell>
          <cell r="H18" t="str">
            <v>●今も受けつがれる室町文化/6月
</v>
          </cell>
          <cell r="I18" t="str">
            <v>●今に生きる室町文化/6月
</v>
          </cell>
          <cell r="J18" t="str">
            <v>●今に伝わる室町の文化と人々のくらし/6月
</v>
          </cell>
        </row>
        <row r="19">
          <cell r="B19" t="str">
            <v>●意見と理由のつながりを聞き取ろう/5月
●風切るつばさ/5月
●問題を解決するために話し合おう/7月
●町の幸福論―コミュニティデザインを考える/11月
</v>
          </cell>
          <cell r="C19" t="str">
            <v>●遠眼鏡の海/4月
●言語感覚を豊かにしよう/9月
●「連詩」を発見する/11月
●ぼくの・私の物語作り/1月
●国境なき大陸　南極/1月
</v>
          </cell>
          <cell r="D19" t="str">
            <v>●雪わたり/3月</v>
          </cell>
          <cell r="E19" t="str">
            <v>●グループで話し合おう/5月
●未来の自動車―パネルディスカッションをしよう―/9月
●ぼくの世界，君の世界/11月
●私の大切な一冊/12月
</v>
          </cell>
          <cell r="F19" t="str">
            <v>●学級討論会をしよう/5月
</v>
          </cell>
          <cell r="G19" t="str">
            <v>●子育て支援の願いを実現する政治/震災復興の願いを実現する政治（選択）/12月
</v>
          </cell>
          <cell r="H19" t="str">
            <v>●わたしたちの暮らしを支える政治/12月
</v>
          </cell>
          <cell r="L19" t="str">
            <v>●分数のかけ算/5月
●分数のわり算/6月
</v>
          </cell>
          <cell r="T19" t="str">
            <v>●水よう液/11月
</v>
          </cell>
          <cell r="V19" t="str">
            <v>●ひびき合いを生かして/6月
●音楽のききどころ/9月
●豊かな表現を求めて/10月
●音のスケッチ/12月
●音楽に思いをこめて/2月
</v>
          </cell>
          <cell r="W19" t="str">
            <v>●豊かな歌声をひびかせよう/4月
</v>
          </cell>
          <cell r="X19" t="str">
            <v>●白い物語/6月
●わたしはデザイナー　12さいの力で/伝え方をたのしもう/3月</v>
          </cell>
          <cell r="Z19" t="str">
            <v>●見直そう食事と生活のリズム/４月
</v>
          </cell>
        </row>
        <row r="20">
          <cell r="B20" t="str">
            <v>●意見と理由のつながりを聞き取ろう/5月
●問題を解決するために話し合おう/7月
</v>
          </cell>
          <cell r="C20" t="str">
            <v>●フリードルとテレジンの小さな画家たち/7月
</v>
          </cell>
          <cell r="D20" t="str">
            <v>●このニュース，わたしはこう思う/5月
</v>
          </cell>
          <cell r="F20" t="str">
            <v>●学級討論会をしよう/5月
</v>
          </cell>
          <cell r="I20" t="str">
            <v>●世界とつながる日本/1月
</v>
          </cell>
          <cell r="X20" t="str">
            <v>●白い物語/6月</v>
          </cell>
        </row>
        <row r="21">
          <cell r="B21" t="str">
            <v>●ずい筆を書こう/4月</v>
          </cell>
          <cell r="C21" t="str">
            <v>●電子メールや送付状（送り状）の書き方/9月
</v>
          </cell>
          <cell r="E21" t="str">
            <v>●引用して話そう/4月
●考えや意見をノートにまとめよう/4月
●意見文を書こう/11月
</v>
          </cell>
          <cell r="G21" t="str">
            <v>●江戸幕府と政治の安定/9月
●子育て支援の願いを実現する政治/震災復興の願いを実現する政治（選択）/12月
●国の政治のしくみ/1月
●わたしたちのくらしと日本国憲法/1月
</v>
          </cell>
          <cell r="H21" t="str">
            <v>●平和で豊かな暮らしを目ざして/11月
●わたしたちの暮らしを支える政治/12月
●憲法とわたしたちの暮らし/1月
</v>
          </cell>
          <cell r="I21" t="str">
            <v>●みんなの願いと政治の働き/11月
●暮らしの中に生きる憲法/12月
</v>
          </cell>
          <cell r="J21" t="str">
            <v>●私たちの願いと政治のはたらき/1月
●わたしたちのくらしと憲法/1月
</v>
          </cell>
          <cell r="K21" t="str">
            <v>●対称な図形/4月
●円の面積/5月
●文字と式/5月
●角柱と円柱の体積/7月
●比と比の値/9月
●拡大図と縮図/9月
●速さ/10月
●比例と反比例/10月
●並べ方と組み合わせ方/12月
●量の単位のしくみ/1月
</v>
          </cell>
          <cell r="L21" t="str">
            <v>●対称な図形/4月
●文字を使った式/5月
●円の面積/7月
●速さ/9月
●角柱と円柱の体積/9月
●場合の数/9月
●比/10月
●拡大図と縮図/10月
●比例と反比例/11月
●量の単位/1月
●６年間のまとめ/2月
</v>
          </cell>
          <cell r="M21" t="str">
            <v>●対称/4月
●文字と式/5月
●分数のかけ算/5月
●分数のわり算/6月
●記録比べ/6月
●曲線のある形の面積/6月
●速さ/9月
●立体の体積/10月
●比とその応用/10月
●拡大図と縮図/11月
●比例と反比例/11月
●量と単位/1月
●算数のまとめ/2月
●算数で使ってきた考え方/2月
●中学校へのかけ橋/2月
</v>
          </cell>
          <cell r="N21" t="str">
            <v>●文字を使った式/4月
●対称な図形/4月
●分数のかけ算/5月
●分数のわり算/6月
●速さ/6月
●円の面積/9月
●比例と反比例/9月
●角柱と円柱の体積/10月
●比/10月
●拡大図と縮図/11月
●場合の数/12月
●いろいろな単位/1月
●算数を使って考えよう/2月
●６年のまとめ/2月
●算数のまとめ/2月
</v>
          </cell>
          <cell r="O21" t="str">
            <v>●対称な図形/4月
●文字と式/4月
●分数×分数/5月
●分数÷分数/6月
●円の面積/6月
●比とその利用/6月
●場合をあげて調べて/7月
●図形の拡大と縮小/9月
●速さ/9月
●変わり方を調べて（1）/10月
●比例と反比例/10月
●立体の体積/11月
●およその形と大きさ/11月
●資料の調べ方/11月
●変わり方を調べて（2）/12月
●場合を順序よく整理して/12月
●見積もりを使って/1月
●割合を使って/1月
●量の単位/1月
●６年のまとめ/2月
</v>
          </cell>
          <cell r="P21" t="str">
            <v>●対称な図形/4月
●文字の式/4月
●分数のかけ算/5月
●分数のわり算/5月
●円の面積/6月
●速さ/6月
●角柱と円柱の体積/9月
●比/9月
●拡大図と縮図/10月
●比例と反比例/10月
●場合の数/11月
●記録の整理/12月
●量の単位/1月
●小学校６年間のまとめ/2月
●もうすぐ中学生/3月
</v>
          </cell>
          <cell r="Q21" t="str">
            <v>●水溶液の性質とはたらき/11月
</v>
          </cell>
          <cell r="R21" t="str">
            <v>●水よう液の性質/9月
</v>
          </cell>
          <cell r="S21" t="str">
            <v>●水溶液の性質/12月
●もうすぐ中学生/3月
</v>
          </cell>
          <cell r="X21" t="str">
            <v>●動き出すストーリー/強くてやさしい組み木パズル/9月</v>
          </cell>
          <cell r="AC21" t="str">
            <v>●病気の予防/5月
●病気の予防/2月
</v>
          </cell>
          <cell r="AD21" t="str">
            <v>●病気の予防/5月
●病気の予防/9月
</v>
          </cell>
          <cell r="AE21" t="str">
            <v>●病気の予防/6月
●病気の予防/2月</v>
          </cell>
          <cell r="AF21" t="str">
            <v>●病気の予防/5月
●病気の予防/2月</v>
          </cell>
        </row>
        <row r="22">
          <cell r="B22" t="str">
            <v>●風切るつばさ/5月
●新聞の投書を読み比べよう/6月</v>
          </cell>
          <cell r="D22" t="str">
            <v>●まほう使いのチョコレート・ケーキ/10月
●雪わたり/3月
</v>
          </cell>
          <cell r="E22" t="str">
            <v>●意見文を書こう/11月
</v>
          </cell>
          <cell r="F22" t="str">
            <v>●柿山伏について/11月
</v>
          </cell>
          <cell r="G22" t="str">
            <v>●江戸幕府と政治の安定/9月
●明治の国づくりを進めた人々/10月
●世界に歩み出した日本/10月
●長く続いた戦争と人々の暮らし/11月
●国の政治のしくみ/1月
●わたしたちのくらしと日本国憲法/1月
</v>
          </cell>
          <cell r="H22" t="str">
            <v>●幕府の政治と人々の暮らし/7月
●新しい時代の幕あけ/9月
●戦争と人々の暮らし/10月
●世界の人々とともに生きる/3月
</v>
          </cell>
          <cell r="I22" t="str">
            <v>●暮らしの中に生きる憲法/12月
</v>
          </cell>
          <cell r="J22" t="str">
            <v>●わたしたちのくらしと憲法/1月
</v>
          </cell>
        </row>
        <row r="23">
          <cell r="B23" t="str">
            <v>●プロフェッショナルたち/2月
</v>
          </cell>
          <cell r="C23" t="str">
            <v>●すいせんします。この委員会活動/6月
</v>
          </cell>
          <cell r="G23" t="str">
            <v>●わたしたちのくらしと日本国憲法/1月
</v>
          </cell>
          <cell r="H23" t="str">
            <v>●憲法とわたしたちの暮らし/1月
</v>
          </cell>
          <cell r="Z23" t="str">
            <v>●これからの生活に向けて/2月
</v>
          </cell>
        </row>
        <row r="24">
          <cell r="B24" t="str">
            <v>●ヒロシマのうた/12月
●君たちに伝えたいこと/3月
</v>
          </cell>
          <cell r="C24" t="str">
            <v>●その日，ぼくが考えたこと/3月
</v>
          </cell>
          <cell r="E24" t="str">
            <v>●薫風/4月
●川とノリオ/7月
</v>
          </cell>
          <cell r="F24" t="str">
            <v>●カレーライス/4月
</v>
          </cell>
          <cell r="Z24" t="str">
            <v>●見直そう食事と生活のリズム/４月
●まかせてね今日の食事/10月
</v>
          </cell>
          <cell r="AA24" t="str">
            <v>●くふうしよう朝の生活/4月
●くふうしよう楽しい食事/11月</v>
          </cell>
        </row>
        <row r="25">
          <cell r="B25" t="str">
            <v>●町の幸福論―コミュニティデザインを考える/11月
●六年間をふり返って書こう/2月
</v>
          </cell>
          <cell r="C25" t="str">
            <v>●すいせんします。この委員会活動/6月
●パネルディスカッションをしよう/11月
</v>
          </cell>
          <cell r="D25" t="str">
            <v>●平和な世の中を築くために―パネルディスカッション―/2月
</v>
          </cell>
          <cell r="E25" t="str">
            <v>●学校案内パンフレットを作ろう/5月
●グループで話し合おう/5月
●一年生に向けて物語を書こう/11月
</v>
          </cell>
          <cell r="F25" t="str">
            <v>●未来がよりよくあるために/9月
●自然に学ぶ暮らし/1月
</v>
          </cell>
          <cell r="G25" t="str">
            <v>●わたしたちのくらしと日本国憲法/1月
</v>
          </cell>
          <cell r="H25" t="str">
            <v>●憲法とわたしたちの暮らし/1月
●世界の人々とともに生きる/3月
</v>
          </cell>
          <cell r="I25" t="str">
            <v>●源平の戦いと鎌倉幕府/5月
●暮らしの中に生きる憲法/12月
</v>
          </cell>
          <cell r="J25" t="str">
            <v>●わたしたちのくらしと憲法/1月
</v>
          </cell>
          <cell r="L25" t="str">
            <v>●６年間のまとめ/2月
</v>
          </cell>
          <cell r="M25" t="str">
            <v>●中学校へのかけ橋/2月
</v>
          </cell>
          <cell r="N25" t="str">
            <v>●６年のまとめ/2月
</v>
          </cell>
          <cell r="O25" t="str">
            <v>●６年のまとめ/2月
</v>
          </cell>
          <cell r="P25" t="str">
            <v>●もうすぐ中学生/3月
</v>
          </cell>
          <cell r="S25" t="str">
            <v>●もうすぐ中学生/3月
</v>
          </cell>
          <cell r="W25" t="str">
            <v>●いろいろな音のひびきを味わおう/6月
</v>
          </cell>
          <cell r="X25" t="str">
            <v>●感じたままに花/わたしのお気に入りの場所/4月</v>
          </cell>
          <cell r="Y25" t="str">
            <v>●わたしの大切な風景/7月</v>
          </cell>
          <cell r="Z25" t="str">
            <v>●これからの生活に向けて/2月
</v>
          </cell>
        </row>
        <row r="26">
          <cell r="B26" t="str">
            <v>●漢文を読んでみよう/9月
●日本の文字に関心をもとう/9月
●町の幸福論―コミュニティデザインを考える/11月
●言葉の由来に関心をもとう/12月
●句会を開こう/1月
●いにしえの言葉に学ぶ/1月
●言葉は変わる/1月
</v>
          </cell>
          <cell r="C26" t="str">
            <v>●狂言 盆山/9月
</v>
          </cell>
          <cell r="D26" t="str">
            <v>●わたしたちの言葉/6月
●お札にしたいあの人物/9月
●「なべ」の国，日本/11月
●どんな国？/12月
●声に出して読もう―漢文/1月
●短歌を作る/1月
</v>
          </cell>
          <cell r="E26" t="str">
            <v>●薫風/4月
●春はあけぼの/6月
●伊能忠敬/1月
●言葉は時代とともに/2月
●日本語の文字/2月
</v>
          </cell>
          <cell r="F26" t="str">
            <v>●春のいぶき/4月
●河鹿の屏風/6月
●夏のさかり/6月
●ようこそ，私たちの町へ/6月
●たのしみは/9月
●イーハトーヴの夢/10月
●秋の深まり/10月
●『鳥獣戯画』を読む/11月
●伝えられてきたもの/11月
●狂言 柿山伏/11月
●柿山伏について/11月
●春を待つ冬/2月
●かなえられた願い―日本人になること/3月
</v>
          </cell>
          <cell r="G26" t="str">
            <v>●縄文のむらから古墳のくにへ/ 4月
●天皇中心の国づくり/5月
●貴族のくらし/5月
●武士の世の中へ/6月
●今に伝わる室町文化/6月
●３人の武将と天下統一/7月
●江戸幕府と政治の安定/9月
●町人の文化と新しい学問/9月
●明治の国づくりを進めた人々/10月
●世界に歩み出した日本/10月
●日本とつながりの深い国々/2月
●世界の未来と日本の役割/3月
</v>
          </cell>
          <cell r="H26" t="str">
            <v>●国づくりへの歩み/4月
●大陸に学んだ国づくり/5月
●武士の政治が始まる/5月
●今も受けつがれる室町文化/6月
●全国統一への動き/6月
●幕府の政治と人々の暮らし/7月
●新しい文化と学問/7月
●新しい時代の幕あけ/9月
●近代国家に向けて/9月
●世界の人々とともに生きる/3月
</v>
          </cell>
          <cell r="I26" t="str">
            <v>●狩りや採集の時代から米作りの時代へ/4月
●強まる天皇の力と貴族の文化/4月
●源平の戦いと鎌倉幕府/5月
●今に生きる室町文化/6月
●戦国の世から泰平の世へ/6月
●都市の発展と江戸の文化/9月
●開国から世界の中の日本へ/9月
●世界とつながる日本/1月
●ともに生きる世界を目ざして/2月
</v>
          </cell>
          <cell r="J26" t="str">
            <v>●大昔のくらしと国の統一/4月
●貴族の政治とくらし/5月
●武士による政治のはじまり/6月
●今に伝わる室町の文化と人々のくらし/6月
●天下統一と江戸幕府/7月
●江戸の社会と文化・学問/9月
●明治の新しい国づくり/10月
</v>
          </cell>
          <cell r="V26" t="str">
            <v>●にっぽんのうた　みんなのうた/4月
●私たちの国の音楽/1月
</v>
          </cell>
          <cell r="W26" t="str">
            <v>●詩と音楽を味わおう/12月
●日本と世界の音楽に親しもう/1月
</v>
          </cell>
          <cell r="X26" t="str">
            <v>●感じたままに花/わたしのお気に入りの場所/4月
●墨のうた/7月</v>
          </cell>
          <cell r="Y26" t="str">
            <v>●見つめて 広げて/形や色を楽しもう/4月
●わたしの大切な風景/7月
●墨で表す/10月
●味わってみよう和の形/1月</v>
          </cell>
          <cell r="Z26" t="str">
            <v>●工夫しよう暖かな生活/1月
●工夫しようさわやかな生活/６月
</v>
          </cell>
        </row>
        <row r="27">
          <cell r="B27" t="str">
            <v>●漢文を読んでみよう/9月
●日本の文字に関心をもとう/9月
●言葉の由来に関心をもとう/12月
</v>
          </cell>
          <cell r="C27" t="str">
            <v>●国境なき大陸　南極/1月
</v>
          </cell>
          <cell r="D27" t="str">
            <v>●声に出して読もう―漢文/1月
</v>
          </cell>
          <cell r="F27" t="str">
            <v>●かなえられた願い―日本人になること/3月
</v>
          </cell>
          <cell r="G27" t="str">
            <v>●縄文のむらから古墳のくにへ/ 4月
●天皇中心の国づくり/5月
●貴族のくらし/5月
●明治の国づくりを進めた人々/10月
●世界に歩み出した日本/10月
●新しい日本、平和な日本へ11月
●日本とつながりの深い国々/2月
●世界の未来と日本の役割/3月
</v>
          </cell>
          <cell r="H27" t="str">
            <v>●大陸に学んだ国づくり/5月
●全国統一への動き/6月
●新しい時代の幕あけ/9月
●平和で豊かな暮らしを目ざして/11月
●日本とつながりの深い国々/2月
●世界の人々とともに生きる/3月
</v>
          </cell>
          <cell r="I27" t="str">
            <v>●強まる天皇の力と貴族の文化/4月
●都市の発展と江戸の文化/9月
●開国から世界の中の日本へ/9月
●戦争の時代から平和の時代へ/10月
●世界とつながる日本/1月
●ともに生きる世界を目ざして/2月
</v>
          </cell>
          <cell r="J27" t="str">
            <v>●大昔のくらしと国の統一/4月
●貴族の政治とくらし/5月
●国力の充実をめざす日本と国際社会/10月
●アジア・太平洋に広がる戦争/11月
●新しい日本へのあゆみ/12月
●日本とつながりの深い国々/2月
●国際連合のはたらきと日本人の役割/2月
</v>
          </cell>
        </row>
        <row r="28">
          <cell r="B28" t="str">
            <v>●サボテンの花/4月
●生きる/4月
●風切るつばさ/5月
●ヒロシマのうた/12月
●君たちに伝えたいこと/3月
</v>
          </cell>
          <cell r="C28" t="str">
            <v>●服を着たゾウ/4月
●フリードルとテレジンの小さな画家たち/7月
●ヒロシマの傷/9月
●きのうより一回だけ多く/9月
●「本物の森」で未来を守る/10月
●その日，ぼくが考えたこと/3月
</v>
          </cell>
          <cell r="D28" t="str">
            <v>●宇宙時代を生きる/5月
●だいち/9月</v>
          </cell>
          <cell r="E28" t="str">
            <v>●川とノリオ/7月
●君へ/3月
</v>
          </cell>
          <cell r="F28" t="str">
            <v>●生きる/3月
</v>
          </cell>
          <cell r="G28" t="str">
            <v>●長く続いた戦争と人々の暮らし/11月
●子育て支援の願いを実現する政治/震災復興の願いを実現する政治（選択）/12月
</v>
          </cell>
          <cell r="H28" t="str">
            <v>●戦争と人々の暮らし/10月
●わたしたちの暮らしを支える政治/12月
</v>
          </cell>
          <cell r="I28" t="str">
            <v>●戦争の時代から平和の時代へ/10月
</v>
          </cell>
          <cell r="J28" t="str">
            <v>●アジア・太平洋に広がる戦争/11月
</v>
          </cell>
          <cell r="Q28" t="str">
            <v>●動物のからだのはたらき/5月
</v>
          </cell>
          <cell r="R28" t="str">
            <v>●体のつくりとはたらき/6月
</v>
          </cell>
          <cell r="S28" t="str">
            <v>●人や動物の体/6月
</v>
          </cell>
          <cell r="T28" t="str">
            <v>●人や他の動物の体/5月
</v>
          </cell>
          <cell r="U28" t="str">
            <v>●ヒトや動物の体/5月
</v>
          </cell>
          <cell r="AC28" t="str">
            <v>●病気の予防/5月
●病気の予防/2月</v>
          </cell>
          <cell r="AD28" t="str">
            <v>●病気の予防/5月
●病気の予防/9月
　　</v>
          </cell>
          <cell r="AE28" t="str">
            <v>●病気の予防/6月
●病気の予防/2月</v>
          </cell>
          <cell r="AF28" t="str">
            <v>●病気の予防/5月
●病気の予防/2月</v>
          </cell>
        </row>
        <row r="29">
          <cell r="B29" t="str">
            <v>●サボテンの花/4月
●イースター島にはなぜ森林がないのか/4月
●資料を生かして呼びかけよう/9月
●海のいのち/10月
</v>
          </cell>
          <cell r="C29" t="str">
            <v>●遠眼鏡の海/4月
●「本物の森」で未来を守る/10月
●国境なき大陸　南極/1月
</v>
          </cell>
          <cell r="D29" t="str">
            <v>●だいち/9月
●猿橋勝子/2月
●雪わたり/3月
</v>
          </cell>
          <cell r="E29" t="str">
            <v>●森林のはたらきと健康/6月
●未来の自動車―パネルディスカッションをしよう―/9月
●君へ/3月
●二十一世紀に生きる君たちへ/3月
</v>
          </cell>
          <cell r="F29" t="str">
            <v>●春のいぶき/4月
●森へ/6月
●夏のさかり/6月
●せんねん　まんねん/9月
●未来がよりよくあるために/9月
●秋の深まり/10月
●自然に学ぶ暮らし/1月
●春を待つ冬/2月
●海の命/2月
●生きる/3月
●生き物はつながりの中に/3月
</v>
          </cell>
          <cell r="G29" t="str">
            <v>●世界の未来と日本の役割/3月
</v>
          </cell>
          <cell r="H29" t="str">
            <v>●平和で豊かな暮らしを目ざして/11月
●世界の人々とともに生きる/3月
</v>
          </cell>
          <cell r="J29" t="str">
            <v>●新しい日本へのあゆみ/12月
●国際連合のはたらきと日本人の役割/2月
</v>
          </cell>
          <cell r="Q29" t="str">
            <v>●地球と私たちのくらし/4月　
●動物のからだのはたらき/5月
●植物のからだのはたらき/6月
●生き物のくらしと環境/6月
●太陽と月の形/9月
●大地のつくり/9月
●変わり続ける大地/10月
●水溶液の性質とはたらき/11月
●地球に生きる/2月
</v>
          </cell>
          <cell r="R29" t="str">
            <v>●植物の成長と日光の関わり/5月
●体のつくりとはたらき/6月
●植物の成長と水の関わり/7月
●生物どうしの関わり/7月
●月と太陽/9月
●土地のつくりと変化/10月
●生物と地球環境/2月
</v>
          </cell>
          <cell r="S29" t="str">
            <v>●人や動物の体/6月
●植物の養分と水/6月
●生物のくらしと環境/7月
●月の形と太陽/10月
●大地のつくりと変化/11月
●人と環境/2月
</v>
          </cell>
          <cell r="T29" t="str">
            <v>●人や他の動物の体/5月
●植物の体/6月
●土地のつくりと変化/10月
●月と太陽/1月
●生き物とかんきょう/2月
</v>
          </cell>
          <cell r="U29" t="str">
            <v>●自然とともに生きる/4月
●ヒトや動物の体/5月
●植物のつくりとはたらき/6月
●生物どうしのつながり/6月
●月と太陽/10月
●大地のつくりと変化/11月
●自然とともに生きる/3月
</v>
          </cell>
          <cell r="X29" t="str">
            <v>●感じたままに花/わたしのお気に入りの場所/4月
●クローズアップで見える新世界/10月
●おどる光，あそぶかげ/12月</v>
          </cell>
          <cell r="Y29" t="str">
            <v>●見つめて 広げて/形や色を楽しもう/4月
●動きをとらえて形を見つけて/5月
●水の流れのように/6月
●わたしの大切な風景/7月</v>
          </cell>
          <cell r="Z29" t="str">
            <v>●工夫しようさわやかな生活/６月
●思いを形に生活に役立つ物/9月
●工夫しよう暖かな生活/1月
</v>
          </cell>
          <cell r="AA29" t="str">
            <v>●きれいにしようクリーン大作戦/6月
●暑い季節を快適に/7月
●考えようこれからの生活/1月</v>
          </cell>
        </row>
        <row r="30">
          <cell r="B30" t="str">
            <v>●海のいのち/10月
●春に/3月
</v>
          </cell>
          <cell r="C30" t="str">
            <v>●きつねの窓/12月
</v>
          </cell>
          <cell r="D30" t="str">
            <v>●竜/4月
●宇宙時代を生きる/5月
●まほう使いのチョコレート・ケーキ/10月
●雪わたり/3月
</v>
          </cell>
          <cell r="E30" t="str">
            <v>●きつねの窓/10月
</v>
          </cell>
          <cell r="F30" t="str">
            <v>●森へ/6月
●河鹿の屏風/6月
●やまなし/10月
●海の命/2月
●中学校へつなげよう/3月
●生きる/3月
●生き物はつながりの中に/3月
</v>
          </cell>
          <cell r="H30" t="str">
            <v>●今も受けつがれる室町文化/6月
</v>
          </cell>
          <cell r="I30" t="str">
            <v>●今に生きる室町文化/6月
</v>
          </cell>
          <cell r="J30" t="str">
            <v>●今に伝わる室町の文化と人々のくらし/6月
</v>
          </cell>
          <cell r="Q30" t="str">
            <v>●地球と私たちのくらし/4月　
●太陽と月の形/9月
</v>
          </cell>
          <cell r="R30" t="str">
            <v>●月と太陽/9月
</v>
          </cell>
          <cell r="S30" t="str">
            <v>
</v>
          </cell>
          <cell r="T30" t="str">
            <v>●月と太陽/1月</v>
          </cell>
          <cell r="V30" t="str">
            <v>●にっぽんのうた　みんなのうた/4月
●音の重なりとひびき/5月
●演奏のみりょく/7月
●音楽のききどころ/9月
●音楽に思いをこめて/2月
</v>
          </cell>
          <cell r="W30" t="str">
            <v>●いろいろな音のひびきを味わおう/6月
●和音の美しさを味わおう/9月
●日本と世界の音楽に親しもう/1月
</v>
          </cell>
          <cell r="X30" t="str">
            <v>●おどる光，あそぶかげ/12月
●見つけたことを話してみよう/1月
●写して見つけたわたしの世界/2月</v>
          </cell>
          <cell r="Y30" t="str">
            <v>●光の形/9月
●筆あと研究所/12月
●味わってみよう和の形/1月</v>
          </cell>
        </row>
        <row r="31">
          <cell r="B31" t="str">
            <v>●海のいのち/10月</v>
          </cell>
          <cell r="E31" t="str">
            <v>●伊能忠敬/1月
●二十一世紀に生きる君たちへ/3月</v>
          </cell>
          <cell r="F31" t="str">
            <v>●未来がよりよくあるために/9月
●海の命/2月</v>
          </cell>
          <cell r="Q31" t="str">
            <v>●地球に生きる/2月</v>
          </cell>
          <cell r="R31" t="str">
            <v>●生物と地球環境/2月</v>
          </cell>
          <cell r="S31" t="str">
            <v>●人と環境/2月</v>
          </cell>
          <cell r="T31" t="str">
            <v>●生き物とかんきょう/2月</v>
          </cell>
          <cell r="U31" t="str">
            <v>●自然とともに生きる/3月</v>
          </cell>
          <cell r="X31" t="str">
            <v>●わたしはデザイナー　12さいの力で/伝え方をたのしもう/3月</v>
          </cell>
          <cell r="Y31" t="str">
            <v>●筆あと研究所/12月
●ドリームプラン/2月
●12年後のわたし/3月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A1">
      <selection activeCell="C21" sqref="C21"/>
    </sheetView>
  </sheetViews>
  <sheetFormatPr defaultColWidth="9.00390625" defaultRowHeight="15"/>
  <cols>
    <col min="1" max="1" width="2.28125" style="10" bestFit="1" customWidth="1"/>
    <col min="2" max="2" width="9.28125" style="5" customWidth="1"/>
    <col min="3" max="3" width="9.00390625" style="5" bestFit="1" customWidth="1"/>
    <col min="4" max="15" width="15.8515625" style="5" customWidth="1"/>
    <col min="16" max="16384" width="9.00390625" style="5" customWidth="1"/>
  </cols>
  <sheetData>
    <row r="1" spans="1:7" ht="15">
      <c r="A1" s="80" t="s">
        <v>457</v>
      </c>
      <c r="B1" s="62"/>
      <c r="C1" s="62"/>
      <c r="D1" s="62"/>
      <c r="E1" s="62"/>
      <c r="F1" s="62"/>
      <c r="G1" s="4"/>
    </row>
    <row r="2" spans="1:15" s="8" customFormat="1" ht="12">
      <c r="A2" s="6"/>
      <c r="B2" s="7"/>
      <c r="C2" s="7"/>
      <c r="D2" s="7"/>
      <c r="E2" s="7"/>
      <c r="F2" s="7"/>
      <c r="G2" s="7"/>
      <c r="H2" s="124" t="s">
        <v>26</v>
      </c>
      <c r="I2" s="127" t="s">
        <v>27</v>
      </c>
      <c r="J2" s="128"/>
      <c r="K2" s="128"/>
      <c r="L2" s="129"/>
      <c r="M2" s="130"/>
      <c r="N2" s="131"/>
      <c r="O2" s="63"/>
    </row>
    <row r="3" spans="1:15" s="8" customFormat="1" ht="9">
      <c r="A3" s="6"/>
      <c r="F3" s="9"/>
      <c r="H3" s="125"/>
      <c r="I3" s="132" t="s">
        <v>28</v>
      </c>
      <c r="J3" s="133"/>
      <c r="K3" s="133"/>
      <c r="L3" s="134"/>
      <c r="M3" s="135"/>
      <c r="N3" s="136"/>
      <c r="O3" s="61"/>
    </row>
    <row r="4" spans="1:15" s="8" customFormat="1" ht="9">
      <c r="A4" s="6"/>
      <c r="H4" s="125"/>
      <c r="I4" s="137" t="s">
        <v>29</v>
      </c>
      <c r="J4" s="138"/>
      <c r="K4" s="138"/>
      <c r="L4" s="139"/>
      <c r="M4" s="140"/>
      <c r="N4" s="141"/>
      <c r="O4" s="64"/>
    </row>
    <row r="5" spans="1:15" s="8" customFormat="1" ht="9">
      <c r="A5" s="6"/>
      <c r="H5" s="126"/>
      <c r="I5" s="142" t="s">
        <v>30</v>
      </c>
      <c r="J5" s="143"/>
      <c r="K5" s="143"/>
      <c r="L5" s="144"/>
      <c r="M5" s="145"/>
      <c r="N5" s="146"/>
      <c r="O5" s="61"/>
    </row>
    <row r="6" ht="5.25" customHeight="1"/>
    <row r="7" spans="1:15" ht="10.5">
      <c r="A7" s="156"/>
      <c r="B7" s="157"/>
      <c r="C7" s="158"/>
      <c r="D7" s="65" t="s">
        <v>31</v>
      </c>
      <c r="E7" s="66" t="s">
        <v>32</v>
      </c>
      <c r="F7" s="66" t="s">
        <v>33</v>
      </c>
      <c r="G7" s="66" t="s">
        <v>34</v>
      </c>
      <c r="H7" s="66" t="s">
        <v>35</v>
      </c>
      <c r="I7" s="66" t="s">
        <v>36</v>
      </c>
      <c r="J7" s="66" t="s">
        <v>37</v>
      </c>
      <c r="K7" s="66" t="s">
        <v>38</v>
      </c>
      <c r="L7" s="66" t="s">
        <v>39</v>
      </c>
      <c r="M7" s="66" t="s">
        <v>40</v>
      </c>
      <c r="N7" s="67" t="s">
        <v>41</v>
      </c>
      <c r="O7" s="70" t="s">
        <v>73</v>
      </c>
    </row>
    <row r="8" spans="1:15" ht="150" customHeight="1" thickBot="1">
      <c r="A8" s="159" t="s">
        <v>42</v>
      </c>
      <c r="B8" s="160"/>
      <c r="C8" s="11" t="s">
        <v>43</v>
      </c>
      <c r="D8" s="2" t="s">
        <v>148</v>
      </c>
      <c r="E8" s="12" t="s">
        <v>166</v>
      </c>
      <c r="F8" s="12" t="s">
        <v>150</v>
      </c>
      <c r="G8" s="2" t="s">
        <v>75</v>
      </c>
      <c r="H8" s="13" t="s">
        <v>152</v>
      </c>
      <c r="I8" s="13" t="s">
        <v>153</v>
      </c>
      <c r="J8" s="12" t="s">
        <v>76</v>
      </c>
      <c r="K8" s="12" t="s">
        <v>167</v>
      </c>
      <c r="L8" s="12" t="s">
        <v>78</v>
      </c>
      <c r="M8" s="2" t="s">
        <v>79</v>
      </c>
      <c r="N8" s="14" t="s">
        <v>80</v>
      </c>
      <c r="O8" s="71" t="s">
        <v>157</v>
      </c>
    </row>
    <row r="9" spans="1:15" ht="36.75" customHeight="1" thickTop="1">
      <c r="A9" s="147" t="s">
        <v>44</v>
      </c>
      <c r="B9" s="148"/>
      <c r="C9" s="149"/>
      <c r="D9" s="15" t="s">
        <v>45</v>
      </c>
      <c r="E9" s="16" t="s">
        <v>46</v>
      </c>
      <c r="F9" s="16" t="s">
        <v>47</v>
      </c>
      <c r="G9" s="16" t="s">
        <v>48</v>
      </c>
      <c r="H9" s="16" t="s">
        <v>72</v>
      </c>
      <c r="I9" s="16" t="s">
        <v>49</v>
      </c>
      <c r="J9" s="16" t="s">
        <v>50</v>
      </c>
      <c r="K9" s="16" t="s">
        <v>51</v>
      </c>
      <c r="L9" s="16" t="s">
        <v>52</v>
      </c>
      <c r="M9" s="16" t="s">
        <v>53</v>
      </c>
      <c r="N9" s="17" t="s">
        <v>54</v>
      </c>
      <c r="O9" s="72"/>
    </row>
    <row r="10" spans="1:15" ht="48" customHeight="1">
      <c r="A10" s="161" t="s">
        <v>55</v>
      </c>
      <c r="B10" s="163" t="s">
        <v>56</v>
      </c>
      <c r="C10" s="164"/>
      <c r="D10" s="18" t="s">
        <v>86</v>
      </c>
      <c r="E10" s="19" t="s">
        <v>81</v>
      </c>
      <c r="F10" s="19" t="s">
        <v>84</v>
      </c>
      <c r="G10" s="19" t="s">
        <v>85</v>
      </c>
      <c r="H10" s="19" t="s">
        <v>88</v>
      </c>
      <c r="I10" s="20" t="s">
        <v>90</v>
      </c>
      <c r="J10" s="19" t="s">
        <v>92</v>
      </c>
      <c r="K10" s="19" t="s">
        <v>89</v>
      </c>
      <c r="L10" s="19" t="s">
        <v>87</v>
      </c>
      <c r="M10" s="19" t="s">
        <v>94</v>
      </c>
      <c r="N10" s="21" t="s">
        <v>95</v>
      </c>
      <c r="O10" s="73"/>
    </row>
    <row r="11" spans="1:15" ht="38.25" customHeight="1" thickBot="1">
      <c r="A11" s="162"/>
      <c r="B11" s="165" t="s">
        <v>57</v>
      </c>
      <c r="C11" s="166"/>
      <c r="D11" s="22" t="s">
        <v>83</v>
      </c>
      <c r="E11" s="23" t="s">
        <v>82</v>
      </c>
      <c r="F11" s="23"/>
      <c r="G11" s="23"/>
      <c r="H11" s="23"/>
      <c r="I11" s="23" t="s">
        <v>82</v>
      </c>
      <c r="J11" s="23" t="s">
        <v>91</v>
      </c>
      <c r="K11" s="23"/>
      <c r="L11" s="23" t="s">
        <v>82</v>
      </c>
      <c r="M11" s="23" t="s">
        <v>93</v>
      </c>
      <c r="N11" s="24" t="s">
        <v>96</v>
      </c>
      <c r="O11" s="74"/>
    </row>
    <row r="12" spans="1:15" ht="153" customHeight="1" thickTop="1">
      <c r="A12" s="153" t="s">
        <v>58</v>
      </c>
      <c r="B12" s="25" t="s">
        <v>0</v>
      </c>
      <c r="C12" s="31" t="s">
        <v>8</v>
      </c>
      <c r="D12" s="34" t="str">
        <f>VLOOKUP(C12,国語,2,FALSE)</f>
        <v>●つないで，つないで，一つのお話
Ｂ 友情，信頼
Ｂ 相互理解，寛容
●春の河/小景異情
Ｄ 自然愛護
●帰り道
Ｂ 友情，信頼
Ｂ 相互理解，寛容
●地域の施設を活用しよう
Ｃ 規則の尊重
●漢字の形と音・意味
Ｃ 規則の尊重
●春のいぶき
Ｃ 伝統と文化の尊重，国や郷土を愛する態度
Ｄ 自然愛護
●聞いて，考えを深めよう
Ｂ 友情，信頼
Ｂ 相互理解，寛容</v>
      </c>
      <c r="E12" s="35" t="str">
        <f>VLOOKUP(C12,国語,3,FALSE)</f>
        <v>●漢字の広場①
Ｃ 勤労，公共の精神
●笑うから楽しい
Ａ 正直，誠実
Ｂ 親切，思いやり
●時計の時間と心の時間
Ａ 節度，節制
Ａ 希望と勇気，努力と強い意志
●主張と事例
Ａ 真理の探究
●話し言葉と書き言葉
Ｂ 礼儀
Ｃ 勤労，公共の精神</v>
      </c>
      <c r="F12" s="35" t="str">
        <f>VLOOKUP(C12,国語,4,FALSE)</f>
        <v>●たのしみは
Ａ 真理の探究
Ｃ 伝統と文化の尊重，国や郷土を愛する態度
●文の組み立て
Ａ 個性の伸長
Ｃ 規則の尊重
●天地の文
Ａ 正直，誠実
Ａ 節度，節制
Ｃ 伝統と文化の尊重，国や郷土を愛する態度
●情報と情報をつなげて伝えるとき
Ａ 善悪の判断，自律，自由と責任
Ｃ 伝統と文化の尊重，国や郷土を愛する態度
●私たちにできること
Ａ 善悪の判断，自律，自由と責任
Ａ 節度，節制</v>
      </c>
      <c r="G12" s="35" t="str">
        <f>VLOOKUP(C12,国語,5,FALSE)</f>
        <v>●夏のさかり
Ｃ 伝統と文化の尊重，国や郷土を愛する態度
Ｄ 自然愛護
●私と本
Ａ 個性の伸長
Ａ 希望と勇気，努力と強い意志
●森へ
Ｄ 自然愛護
Ｄ 感動，畏敬の念</v>
      </c>
      <c r="H12" s="35" t="str">
        <f>VLOOKUP(C12,国語,6,FALSE)</f>
        <v>●せんねん　まんねん
Ｄ 自然愛護
●いちばん大事なものは
Ａ 善悪の判断，自律，自由と責任
Ａ 希望と勇気，努力と強い意志
Ｂ 友情，信頼
●利用案内を読もう
Ａ 善悪の判断，自律，自由と責任
Ｃ 規則の尊重
●熟語の成り立ち
Ｃ 規則の尊重
●漢字の広場②
Ａ 個性の伸長
●やまなし
Ｄ 感動，畏敬の念
●イーハトーヴの夢
Ａ 希望と勇気，努力と強い意志
Ｃ 伝統と文化の尊重，国や郷土を愛する態度</v>
      </c>
      <c r="I12" s="35" t="str">
        <f>VLOOKUP(C12,国語,7,FALSE)</f>
        <v>●言葉の変化
Ｃ 伝統と文化の尊重，国や郷土を愛する態度
●秋深し
Ｃ 伝統と文化の尊重，国や郷土を愛する態度
Ｄ 自然愛護
●みんなで楽しく過ごすために
Ａ 善悪の判断，自律，自由と責任
Ｃ よりよい学校生活，集団生活の充実
●伝えにくいことを伝える
Ａ 正直，誠実
Ｂ 親切，思いやり</v>
      </c>
      <c r="J12" s="35" t="str">
        <f>VLOOKUP(C12,国語,8,FALSE)</f>
        <v>●漢字の広場③
Ａ 個性の伸長
Ｃ 勤労，公共の精神
●『鳥獣戯画』を読む
Ａ 真理の探究
Ｃ 伝統と文化の尊重，国や郷土を愛する態度
●調べた情報の用い方
Ｃ 規則の尊重
●日本文化を発信しよう
Ａ 希望と勇気，努力と強い意志
Ｃ 伝統と文化の尊重，国や郷土を愛する態度
●古典芸能の世界――演じて伝える
Ｃ 伝統と文化の尊重，国や郷土を愛する態度
●カンジー博士の漢字学習の秘伝
Ａ 真理の探究
Ｃ 規則の尊重
●漢字の広場④
Ａ 真理の探究</v>
      </c>
      <c r="K12" s="35" t="str">
        <f>VLOOKUP(C12,国語,9,FALSE)</f>
        <v>●狂言　柿山伏
Ｃ 伝統と文化の尊重，国や郷土を愛する態度
●「柿山伏」について
Ｃ 公正，公平，社会正義
Ｃ 伝統と文化の尊重，国や郷土を愛する態度
●大切にしたい言葉
Ａ 正直，誠実
Ｂ 相互理解，寛容
●漢字の広場⑤
Ｂ 感謝
Ｃ 勤労，公共の精神
●冬のおとずれ
Ｃ 伝統と文化の尊重，国や郷土を愛する態度
Ｄ 自然愛護</v>
      </c>
      <c r="L12" s="35" t="str">
        <f>VLOOKUP(C12,国語,10,FALSE)</f>
        <v>●詩を朗読してしょうかいしよう
Ｃ 伝統と文化の尊重，国や郷土を愛する態度
Ｄ 自然愛護
Ｄ 感動，畏敬の念
●仮名の由来
Ｃ 伝統と文化の尊重，国や郷土を愛する態度
●メディアと人間社会
Ａ 善悪の判断，自律，自由と責任
Ａ 節度，節制
●大切な人と深くつながるために
Ａ 正直，誠実
Ｂ 相互理解，寛容
●プログラミングで未来を創る
Ａ 真理の探究
●漢字を正しく使えるように
Ｃ 規則の尊重
●覚えておきたい言葉
Ａ 希望と勇気，努力と強い意志
●人を引きつける表現
Ａ 真理の探究</v>
      </c>
      <c r="M12" s="35" t="str">
        <f>VLOOKUP(C12,国語,11,FALSE)</f>
        <v>●思い出を言葉に
Ａ 真理の探究
Ｃ よりよい学校生活，集団生活の充実
●今，私は，ぼくは
Ｃ よりよい学校生活，集団生活の充実</v>
      </c>
      <c r="N12" s="36" t="str">
        <f>VLOOKUP(C12,国語,12,FALSE)</f>
        <v>●漢字の広場⑥
Ｃ よりよい学校生活，集団生活の充実
●海の命
Ｄ 自然愛護
Ｄ 感動，畏敬の念
Ｄ よりよく生きる喜び
●中学校へつなげよう
Ａ 個性の伸長
Ａ 真理の探究
Ｄ 感動，畏敬の念
●生きる
Ｄ 生命の尊さ
Ｄ 自然愛護
Ｄ 感動，畏敬の念
●今，あなたに考えてほしいこと
Ｄ 自然愛護
Ｄ 感動，畏敬の念
Ｄ よりよく生きる喜び</v>
      </c>
      <c r="O12" s="75">
        <f>VLOOKUP(C12,国語,13,FALSE)</f>
        <v>0</v>
      </c>
    </row>
    <row r="13" spans="1:15" ht="114.75" customHeight="1">
      <c r="A13" s="154"/>
      <c r="B13" s="26" t="s">
        <v>59</v>
      </c>
      <c r="C13" s="32" t="s">
        <v>5</v>
      </c>
      <c r="D13" s="37" t="str">
        <f>VLOOKUP(C13,社会,2,FALSE)</f>
        <v>●わたしたちの生活と政治／導入
Ｃ 公正，公平，社会正義
●わたしたちのくらしと日本国憲法
Ｂ 親切，思いやり
Ｃ 規則の尊重
Ｃ 公正，公平，社会正義
Ｃ よりよい学校生活，集団生活の充実
Ｃ 伝統と文化の尊重，国や郷土を愛する態度
Ｄ 生命の尊さ
●国の政治のしくみと選挙
Ａ 善悪の判断，自律，自由と責任
Ｃ 規則の尊重
Ｃ 公正，公平，社会正義
Ｃ よりよい学校生活，集団生活の充実
Ｄ よりよく生きる喜び
</v>
      </c>
      <c r="E13" s="38" t="str">
        <f>VLOOKUP(C13,社会,3,FALSE)</f>
        <v>●子育て支援の願いを実現する政治/震災復興の願いを実現する政治（選択）
Ａ 希望と勇気，努力と強い意志
Ｂ 親切，思いやり
Ｂ 友情，信頼
Ｃ 公正，公平，社会正義
Ｃ よりよい学校生活，集団生活の充実
Ｄ よりよく生きる喜び
</v>
      </c>
      <c r="F13" s="38" t="str">
        <f>VLOOKUP(C13,社会,4,FALSE)</f>
        <v>●いかす
Ｃ 公正，公平，社会正義
●にほんの歴史／導入
Ｃ 伝統と文化の尊重，国や郷土を愛する態度
●縄文のむらから古墳のくにへ
Ａ 希望と勇気，努力と強い意志
Ｂ 友情，信頼
Ｃ 公正，公平，社会正義
Ｃ 家族愛，家庭生活の充実
Ｃ 伝統と文化の尊重，国や郷土を愛する態度
Ｃ 国際理解，国際親善
Ｄ 生命の尊さ
</v>
      </c>
      <c r="G13" s="38" t="str">
        <f>VLOOKUP(C13,社会,5,FALSE)</f>
        <v>●天皇中心の国づくり
Ａ 希望と勇気，努力と強い意志
Ａ 真理の探究
Ｃ 規則の尊重
Ｃ 公正，公平，社会正義
Ｃ 伝統と文化の尊重，国や郷土を愛する態度
Ｃ 国際理解，国際親善</v>
      </c>
      <c r="H13" s="38" t="str">
        <f>VLOOKUP(C13,社会,6,FALSE)</f>
        <v>●貴族のくらし
Ｃ 伝統と文化の尊重，国や郷土を愛する態度
●武士の世の中へ
Ｂ 友情，信頼
Ｃ 規則の尊重
Ｃ 伝統と文化の尊重，国や郷土を愛する態度
●今に伝わる室町文化
Ｃ 伝統と文化の尊重，国や郷土を愛する態度Ｃ 伝統と文化の尊重，国や郷土を愛する態度
Ｄ 自然愛護
</v>
      </c>
      <c r="I13" s="38" t="str">
        <f>VLOOKUP(C13,社会,7,FALSE)</f>
        <v>●戦国の世から天下統一へ
Ａ 個性の伸長
Ａ 希望と勇気，努力と強い意志
Ｃ 伝統と文化の尊重，国や郷土を愛する態度
Ｃ 国際理解，国際親善
●江戸幕府と政治の安定
Ｃ 規則の尊重
Ｃ 公正，公平，社会正義
Ｃ 伝統と文化の尊重，国や郷土を愛する態度
</v>
      </c>
      <c r="J13" s="38" t="str">
        <f>VLOOKUP(C13,社会,8,FALSE)</f>
        <v>●町人の文化と新しい学問
Ａ 善悪の判断，自律，自由と責任
Ａ 希望と勇気，努力と強い意志
Ａ 真理の探究
Ｃ 公正，公平，社会正義
Ｃ 伝統と文化の尊重，国や郷土を愛する態度
Ｄ 生命の尊さ
●明治の国づくりを進めた人々
Ａ 希望と勇気，努力と強い意志
Ｃ 規則の尊重
Ｃ 公正，公平，社会正義
Ｃ 伝統と文化の尊重，国や郷土を愛する態度
Ｃ 国際理解，国際親善
</v>
      </c>
      <c r="K13" s="38" t="str">
        <f>VLOOKUP(C13,社会,9,FALSE)</f>
        <v>●世界に歩み出した日本
Ａ 希望と勇気，努力と強い意志
Ｂ 相互理解，寛容
Ｃ 規則の尊重
Ｃ 公正，公平，社会正義
Ｃ 伝統と文化の尊重，国や郷土を愛する態度
Ｃ 国際理解，国際親善
</v>
      </c>
      <c r="L13" s="38" t="str">
        <f>VLOOKUP(C13,社会,10,FALSE)</f>
        <v>●長く続いた戦争と人々のくらし
Ａ 希望と勇気，努力と強い意志
Ｃ 伝統と文化の尊重，国や郷土を愛する態度
Ｄ 生命の尊さ
●新しい日本、平和な日本へ
Ｃ 規則の尊重
Ｃ 公正，公平，社会正義
Ｃ 伝統と文化の尊重，国や郷土を愛する態度
Ｄ 生命の尊さ
Ｄ 自然愛護
Ｄ よりよく生きる喜び</v>
      </c>
      <c r="M13" s="38" t="str">
        <f>VLOOKUP(C13,社会,11,FALSE)</f>
        <v>●いかす
Ｃ 伝統と文化の尊重，国や郷土を愛する態度
●世界の中の日本／導入
Ｃ 国際理解，国際親善
●日本とつながりが深い国
Ｂ 相互理解，寛容
Ｃ 伝統と文化の尊重，国や郷土を愛する態度
Ｃ 国際理解，国際親善
</v>
      </c>
      <c r="N13" s="39" t="str">
        <f>VLOOKUP(C13,社会,12,FALSE)</f>
        <v>●世界の未来と日本の役割
Ｂ 親切，思いやり
Ｃ 公正，公平，社会正義
Ｃ 国際理解，国際親善
Ｄ 生命の尊さ
Ｄ 自然愛護
Ｄ よりよく生きる喜び
</v>
      </c>
      <c r="O13" s="76">
        <f>VLOOKUP(C13,社会,13,FALSE)</f>
        <v>0</v>
      </c>
    </row>
    <row r="14" spans="1:15" ht="112.5" customHeight="1">
      <c r="A14" s="154"/>
      <c r="B14" s="26" t="s">
        <v>1</v>
      </c>
      <c r="C14" s="32" t="s">
        <v>5</v>
      </c>
      <c r="D14" s="40" t="str">
        <f>VLOOKUP(C14,算数,2,FALSE)</f>
        <v>●学びのとびら
Ａ 個性の伸長
Ａ 真理の探究
●つり合いのとれた図形を調べよう
Ｃ 規則の尊重
Ｃ 伝統と文化の尊重，国や郷土を愛する態度</v>
      </c>
      <c r="E14" s="41" t="str">
        <f>VLOOKUP(C14,算数,3,FALSE)</f>
        <v>●数量やその関係を式に表そう
Ａ 真理の探究
Ｃ 規則の尊重
●分数のかけ算を考えよう
Ａ 真理の探究
Ｃ 規則の尊重</v>
      </c>
      <c r="F14" s="41" t="str">
        <f>VLOOKUP(C14,算数,4,FALSE)</f>
        <v>●分数のわり算を考えよう
Ａ 真理の探究
Ｃ 規則の尊重
●分数の倍
Ａ 真理の探究
●どんな計算に なるのかな？
Ａ 真理の探究</v>
      </c>
      <c r="G14" s="41" t="str">
        <f>VLOOKUP(C14,算数,5,FALSE)</f>
        <v>●割合の表し方を調べよう
Ａ 希望と勇気，努力と強い意志
Ａ 真理の探究
●算数で読みとこう
Ａ 真理の探究</v>
      </c>
      <c r="H14" s="41" t="str">
        <f>VLOOKUP(C14,算数,6,FALSE)</f>
        <v>●形が同じで大きさがちがう図形を調べよう
Ａ 真理の探究
●円の面積の求め方を考えよう
Ａ 真理の探究</v>
      </c>
      <c r="I14" s="42" t="str">
        <f>VLOOKUP(C14,算数,7,FALSE)</f>
        <v>●角柱と円柱の体積の求め方を考えよう
Ａ 真理の探究
Ｃ 規則の尊重
●およその面積と体積を求めよう
Ａ 真理の探究
Ｃ 伝統と文化の尊重，国や郷土を愛する態度
●考える力をのばそう
Ａ 真理の探究
●比例の関係をくわしく調べよう
Ａ 希望と勇気，努力と強い意志
Ａ 真理の探究
</v>
      </c>
      <c r="J14" s="41" t="str">
        <f>VLOOKUP(C14,算数,8,FALSE)</f>
        <v>●順序よく整理して調べよう
Ａ 真理の探究
Ｃ よりよい学校生活，集団生活の充実</v>
      </c>
      <c r="K14" s="41" t="str">
        <f>VLOOKUP(C14,算数,9,FALSE)</f>
        <v>●考える力をのばそう
Ａ 真理の探究
Ｃ 規則の尊重
●データの特ちょうを調べて判断しよう
Ａ 真理の探究
Ｃ よりよい学校生活，集団生活の充実
●算数で読みとこう
Ａ 真理の探究</v>
      </c>
      <c r="L14" s="41" t="str">
        <f>VLOOKUP(C14,算数,10,FALSE)</f>
        <v>●算数の学習をしあげよう
Ａ 希望と勇気，努力と強い意志
Ｃ 規則の尊重</v>
      </c>
      <c r="M14" s="41">
        <f>VLOOKUP(C14,算数,11,FALSE)</f>
        <v>0</v>
      </c>
      <c r="N14" s="39" t="str">
        <f>VLOOKUP(C14,算数,12,FALSE)</f>
        <v>●算数卒業旅行
Ａ 希望と勇気，努力と強い意志
Ａ 真理の探究
Ｃ 伝統と文化の尊重，国や郷土を愛する態度
Ｃ 国際理解，国際親善</v>
      </c>
      <c r="O14" s="76">
        <f>VLOOKUP(C14,算数,13,FALSE)</f>
        <v>0</v>
      </c>
    </row>
    <row r="15" spans="1:15" ht="67.5" customHeight="1">
      <c r="A15" s="154"/>
      <c r="B15" s="26" t="s">
        <v>60</v>
      </c>
      <c r="C15" s="32" t="s">
        <v>12</v>
      </c>
      <c r="D15" s="37" t="str">
        <f>VLOOKUP(C15,理科,2,FALSE)</f>
        <v>●私たちの生活と環境
Ａ 真理の探究
Ｄ 自然愛護
●学習の準備
Ａ 真理の探究
●ものの燃え方
Ａ 真理の探究
Ｂ 相互理解，寛容
Ｃ 規則の尊重</v>
      </c>
      <c r="E15" s="38" t="str">
        <f>VLOOKUP(C15,理科,3,FALSE)</f>
        <v>●植物の成長と日光の関わり
Ａ 真理の探究
Ｄ 自然愛護
●体のつくりとはたらき
Ａ 真理の探究
Ｄ 生命の尊さ</v>
      </c>
      <c r="F15" s="38" t="str">
        <f>VLOOKUP(C15,理科,4,FALSE)</f>
        <v>●植物の成長と水の関わり
Ａ 真理の探究
Ｄ 自然愛護</v>
      </c>
      <c r="G15" s="38" t="str">
        <f>VLOOKUP(C15,理科,5,FALSE)</f>
        <v>●生物どうしの関わり
Ａ 真理の探究
Ｄ 生命の尊さ
Ｄ 自然愛護</v>
      </c>
      <c r="H15" s="38" t="str">
        <f>VLOOKUP(C15,理科,6,FALSE)</f>
        <v>●月と太陽
Ａ 真理の探究
Ｄ 自然愛護
●水よう液の性質
Ａ 真理の探究
Ｂ 相互理解，寛容
Ｃ 規則の尊重</v>
      </c>
      <c r="I15" s="38" t="str">
        <f>VLOOKUP(C15,理科,7,FALSE)</f>
        <v>●土地のつくりと変化
Ａ 真理の探究
Ｄ 自然愛護</v>
      </c>
      <c r="J15" s="38" t="str">
        <f>VLOOKUP(C15,理科,8,FALSE)</f>
        <v>●てこのはたらき
Ａ 真理の探究
Ｃ 規則の尊重</v>
      </c>
      <c r="K15" s="38">
        <f>VLOOKUP(C15,理科,9,FALSE)</f>
        <v>0</v>
      </c>
      <c r="L15" s="38" t="str">
        <f>VLOOKUP(C15,理科,10,FALSE)</f>
        <v>●私たちの生活と電気
Ａ 真理の探究
Ｂ 相互理解，寛容</v>
      </c>
      <c r="M15" s="38" t="str">
        <f>VLOOKUP(C15,理科,11,FALSE)</f>
        <v>●生物と地球環境
Ａ 真理の探究
Ｄ 自然愛護</v>
      </c>
      <c r="N15" s="39">
        <f>VLOOKUP(C15,理科,12,FALSE)</f>
        <v>0</v>
      </c>
      <c r="O15" s="76">
        <f>VLOOKUP(C15,理科,13,FALSE)</f>
        <v>0</v>
      </c>
    </row>
    <row r="16" spans="1:15" ht="71.25" customHeight="1">
      <c r="A16" s="154"/>
      <c r="B16" s="95" t="s">
        <v>158</v>
      </c>
      <c r="C16" s="32" t="s">
        <v>168</v>
      </c>
      <c r="D16" s="37" t="str">
        <f>VLOOKUP(C16,英語,2,FALSE)</f>
        <v>●This is me! 
Ｂ 友情，信頼
Ｃ 国際理解，国際親善</v>
      </c>
      <c r="E16" s="38" t="str">
        <f>VLOOKUP(C16,英語,3,FALSE)</f>
        <v>●How is your school life?
Ｂ 友情，信頼
Ｃ 国際理解，国際親善</v>
      </c>
      <c r="F16" s="42" t="str">
        <f>VLOOKUP(C16,英語,4,FALSE)</f>
        <v>●Let's go to Italy.
Ｂ 友情，信頼
Ｃ 国際理解，国際親善</v>
      </c>
      <c r="G16" s="42" t="str">
        <f>VLOOKUP(C16,英語,5,FALSE)</f>
        <v>●外国の人にメッセージを
伝えよう
Ｃ 国際理解，国際親善</v>
      </c>
      <c r="H16" s="38" t="str">
        <f>VLOOKUP(C16,英語,6,FALSE)</f>
        <v>●Summer Vacations in 
the World 
Ｂ 友情，信頼
Ｃ 国際理解，国際親善</v>
      </c>
      <c r="I16" s="38" t="str">
        <f>VLOOKUP(C16,英語,7,FALSE)</f>
        <v>●We all live on the Earth.
Ｃ 国際理解，国際親善
Ｄ 自然愛護
</v>
      </c>
      <c r="J16" s="38" t="str">
        <f>VLOOKUP(C16,英語,8,FALSE)</f>
        <v>●Let's think about our 
food. 
Ｃ 伝統と文化の尊重，国や郷土を愛する態度
Ｃ 国際理解，国際親善</v>
      </c>
      <c r="K16" s="38" t="str">
        <f>VLOOKUP(C16,英語,9,FALSE)</f>
        <v>●世界と自分のつながり
を紹介しよう 
Ｃ 国際理解，国際親善</v>
      </c>
      <c r="L16" s="38" t="str">
        <f>VLOOKUP(C16,英語,10,FALSE)</f>
        <v>●My Best Memory 
Ｃ よりよい学校生活，集団生活の充実
Ｃ 国際理解，国際親善</v>
      </c>
      <c r="M16" s="38" t="str">
        <f>VLOOKUP(C16,英語,11,FALSE)</f>
        <v>●My Future, My Dream
Ａ 希望と勇気，努力と強い意志
Ｃ 国際理解，国際親善</v>
      </c>
      <c r="N16" s="39" t="str">
        <f>VLOOKUP(C16,英語,12,FALSE)</f>
        <v>●寄せ書きのメッセージを
伝えよう
Ｃ よりよい学校生活，集団生活の充実
Ｃ 国際理解，国際親善</v>
      </c>
      <c r="O16" s="76">
        <f>VLOOKUP(C16,英語,13,FALSE)</f>
        <v>0</v>
      </c>
    </row>
    <row r="17" spans="1:15" ht="83.25" customHeight="1">
      <c r="A17" s="154"/>
      <c r="B17" s="26" t="s">
        <v>2</v>
      </c>
      <c r="C17" s="32" t="s">
        <v>18</v>
      </c>
      <c r="D17" s="37" t="str">
        <f>VLOOKUP(C17,音楽,2,FALSE)</f>
        <v>●歌声をひびかせて心をつなげよう
Ｃ よりよい学校生活，集団生活の充実
Ｃ 伝統と文化の尊重，国や郷土を愛する態度
Ｄ 感動，畏敬の念</v>
      </c>
      <c r="E17" s="38" t="str">
        <f>VLOOKUP(C17,音楽,3,FALSE)</f>
        <v>●いろいろな音色を感じ取ろう
Ａ 真理の探究
Ｃ よりよい学校生活，集団生活の充実
Ｄ 感動，畏敬の念
</v>
      </c>
      <c r="F17" s="38">
        <f>VLOOKUP(C17,音楽,4,FALSE)</f>
        <v>0</v>
      </c>
      <c r="G17" s="38" t="str">
        <f>VLOOKUP(C17,音楽,5,FALSE)</f>
        <v>●旋律の特徴を生かして表現しよう
Ａ 真理の探究
Ｃ 伝統と文化の尊重，国や郷土を愛する態度
</v>
      </c>
      <c r="H17" s="38" t="str">
        <f>VLOOKUP(C17,音楽,6,FALSE)</f>
        <v>●いろいろな和音のひびきを感じ取ろう
Ａ 真理の探究
Ｂ 相互理解，寛容</v>
      </c>
      <c r="I17" s="38" t="str">
        <f>VLOOKUP(C17,音楽,7,FALSE)</f>
        <v>●曲想の変化を感じ取ろう
Ａ 真理の探究
Ｂ 友情，信頼
Ｄ 感動，畏敬の念</v>
      </c>
      <c r="J17" s="38">
        <f>VLOOKUP(C17,音楽,8,FALSE)</f>
        <v>0</v>
      </c>
      <c r="K17" s="38" t="str">
        <f>VLOOKUP(C17,音楽,9,FALSE)</f>
        <v>●詩と音楽の関わりを味わおう
Ｃ 伝統と文化の尊重，国や郷土を愛する態度
Ｄ 感動，畏敬の念</v>
      </c>
      <c r="L17" s="38" t="str">
        <f>VLOOKUP(C17,音楽,10,FALSE)</f>
        <v>●日本や世界の音楽に親しもう
Ｃ 伝統と文化の尊重，国や郷土を愛する態度
Ｃ 国際理解，国際親善</v>
      </c>
      <c r="M17" s="38" t="str">
        <f>VLOOKUP(C17,音楽,11,FALSE)</f>
        <v>●音楽で思いを伝えよう
Ｂ 感謝
Ｄ 感動，畏敬の念
</v>
      </c>
      <c r="N17" s="39">
        <f>VLOOKUP(C17,音楽,12,FALSE)</f>
        <v>0</v>
      </c>
      <c r="O17" s="76" t="str">
        <f>VLOOKUP(C17,音楽,13,FALSE)</f>
        <v>●巻頭
Ｃ 伝統と文化の尊重，国や郷土を愛する態度
●歌いつごう　日本の歌
Ｃ 伝統と文化の尊重，国や郷土を愛する態度
●みんなで楽しく
Ａ 希望と勇気，努力と強い意志
Ｃ 国際理解，国際親善
Ｄ 生命の尊さ
Ｄ 感動，畏敬の念
</v>
      </c>
    </row>
    <row r="18" spans="1:15" ht="96" customHeight="1">
      <c r="A18" s="154"/>
      <c r="B18" s="26" t="s">
        <v>61</v>
      </c>
      <c r="C18" s="32" t="s">
        <v>70</v>
      </c>
      <c r="D18" s="40" t="str">
        <f>VLOOKUP(C18,図画工作,2,FALSE)</f>
        <v>●感じたままに花/わたしのお気に入りの場所
Ａ 個性の伸長
Ｃ よりよい学校生活，集団生活の充実
Ｃ 伝統と文化の尊重，国や郷土を愛する態度
Ｄ 自然愛護</v>
      </c>
      <c r="E18" s="42" t="str">
        <f>VLOOKUP(C18,図画工作,3,FALSE)</f>
        <v>●なぞの入口から…
Ａ 希望と勇気，努力と強い意志
Ａ 個性の伸長
●布と枝のコンサート
Ａ 真理の探究
Ａ 個性の伸長</v>
      </c>
      <c r="F18" s="42" t="str">
        <f>VLOOKUP(C18,図画工作,4,FALSE)</f>
        <v>●白い物語
Ｂ 友情，信頼
Ｂ 相互理解，寛容
</v>
      </c>
      <c r="G18" s="42" t="str">
        <f>VLOOKUP(C18,図画工作,5,FALSE)</f>
        <v>●墨のうた
Ａ 真理の探究
Ｃ 伝統と文化の尊重，国や郷土を愛する態度</v>
      </c>
      <c r="H18" s="42" t="str">
        <f>VLOOKUP(C18,図画工作,6,FALSE)</f>
        <v>●動き出すストーリー/強くてやさしい組み木パズル
Ａ 節度，節制
Ａ 真理の探究
Ｃ 規則の尊重
</v>
      </c>
      <c r="I18" s="42" t="str">
        <f>VLOOKUP(C18,図画工作,7,FALSE)</f>
        <v>●クローズアップで見える新世界
Ａ 真理の探究
Ａ 個性の伸長
Ｄ 自然愛護
</v>
      </c>
      <c r="J18" s="42" t="str">
        <f>VLOOKUP(C18,図画工作,8,FALSE)</f>
        <v>●白の世界
Ａ 個性の伸長
●はさみと紙のハーモニー
Ａ 節度，節制
Ａ 個性の伸長</v>
      </c>
      <c r="K18" s="42" t="str">
        <f>VLOOKUP(C18,図画工作,9,FALSE)</f>
        <v>●おどる光，遊ぶかげ
Ａ 真理の探究
Ｄ 自然愛護
Ｄ 感動，畏敬の念</v>
      </c>
      <c r="L18" s="42" t="str">
        <f>VLOOKUP(C18,図画工作,10,FALSE)</f>
        <v>●形と色が動き出す
Ａ 希望と勇気，努力と強い意志
Ａ 個性の伸長
●見つけたことを話してみよう
Ａ 真理の探究
Ｄ 感動，畏敬の念</v>
      </c>
      <c r="M18" s="42" t="str">
        <f>VLOOKUP(C18,図画工作,11,FALSE)</f>
        <v>●写して見つけたわたしの世界
Ａ 真理の探究
Ａ 個性の伸長
Ｄ 感動，畏敬の念</v>
      </c>
      <c r="N18" s="43" t="str">
        <f>VLOOKUP(C18,図画工作,12,FALSE)</f>
        <v>●わたしはデザイナー　12さいの力で/伝え方をたのしもう
Ａ 希望と勇気，努力と強い意志
Ａ 真理の探究
Ａ 個性の伸長
Ｂ 友情，信頼
Ｄ よりよく生きる喜び</v>
      </c>
      <c r="O18" s="77">
        <f>VLOOKUP(C18,図画工作,13,FALSE)</f>
        <v>0</v>
      </c>
    </row>
    <row r="19" spans="1:15" ht="96" customHeight="1">
      <c r="A19" s="154"/>
      <c r="B19" s="26" t="s">
        <v>62</v>
      </c>
      <c r="C19" s="32" t="s">
        <v>19</v>
      </c>
      <c r="D19" s="37" t="str">
        <f>VLOOKUP(C19,家庭,2,FALSE)</f>
        <v>●わたしの生活時間
Ａ 節度，節制
Ｃ 家族愛，家庭生活の充実
●いためてつくろう　朝食のおかず
Ａ 節度，節制
Ａ 真理の探究
</v>
      </c>
      <c r="E19" s="38" t="str">
        <f>VLOOKUP(C19,家庭,3,FALSE)</f>
        <v>●クリーン大作戦
Ａ 節度，節制
Ａ 真理の探究
Ｄ 自然愛護</v>
      </c>
      <c r="F19" s="42" t="str">
        <f>VLOOKUP(C19,家庭,4,FALSE)</f>
        <v>●暑い季節を快適に
Ａ 節度，節制
Ａ 真理の探究
Ｄ 自然愛護
</v>
      </c>
      <c r="G19" s="42">
        <f>VLOOKUP(C19,家庭,5,FALSE)</f>
        <v>0</v>
      </c>
      <c r="H19" s="38" t="str">
        <f>VLOOKUP(C19,家庭,6,FALSE)</f>
        <v>●楽しく ソーイング
Ａ 真理の探究</v>
      </c>
      <c r="I19" s="38">
        <f>VLOOKUP(C19,家庭,7,FALSE)</f>
        <v>0</v>
      </c>
      <c r="J19" s="38" t="str">
        <f>VLOOKUP(C19,家庭,8,FALSE)</f>
        <v>●くふうしようおいしい食事
Ａ 節度，節制
Ｃ 家族愛，家庭生活の充実</v>
      </c>
      <c r="K19" s="38">
        <f>VLOOKUP(C19,家庭,9,FALSE)</f>
        <v>0</v>
      </c>
      <c r="L19" s="38" t="str">
        <f>VLOOKUP(C19,家庭,10,FALSE)</f>
        <v>●共に生きる生活
Ａ 節度，節制
Ｂ 礼儀
Ｂ 感謝
Ｃ 規則の尊重
Ｄ 自然愛護</v>
      </c>
      <c r="M19" s="38">
        <f>VLOOKUP(C19,家庭,11,FALSE)</f>
        <v>0</v>
      </c>
      <c r="N19" s="39">
        <f>VLOOKUP(C19,家庭,12,FALSE)</f>
        <v>0</v>
      </c>
      <c r="O19" s="76">
        <f>VLOOKUP(C19,家庭,13,FALSE)</f>
        <v>0</v>
      </c>
    </row>
    <row r="20" spans="1:15" ht="108.75">
      <c r="A20" s="154"/>
      <c r="B20" s="26" t="s">
        <v>3</v>
      </c>
      <c r="C20" s="32" t="s">
        <v>63</v>
      </c>
      <c r="D20" s="99" t="s">
        <v>361</v>
      </c>
      <c r="E20" s="100" t="s">
        <v>325</v>
      </c>
      <c r="F20" s="104" t="s">
        <v>362</v>
      </c>
      <c r="G20" s="104"/>
      <c r="H20" s="104" t="s">
        <v>363</v>
      </c>
      <c r="I20" s="104" t="s">
        <v>326</v>
      </c>
      <c r="J20" s="104" t="s">
        <v>364</v>
      </c>
      <c r="K20" s="104"/>
      <c r="L20" s="104" t="s">
        <v>327</v>
      </c>
      <c r="M20" s="104" t="s">
        <v>365</v>
      </c>
      <c r="N20" s="69"/>
      <c r="O20" s="51"/>
    </row>
    <row r="21" spans="1:15" ht="48" customHeight="1" thickBot="1">
      <c r="A21" s="155"/>
      <c r="B21" s="27" t="s">
        <v>64</v>
      </c>
      <c r="C21" s="33" t="s">
        <v>24</v>
      </c>
      <c r="D21" s="44">
        <f>VLOOKUP(C21,保健,2,FALSE)</f>
        <v>0</v>
      </c>
      <c r="E21" s="45">
        <f>VLOOKUP(C21,保健,3,FALSE)</f>
        <v>0</v>
      </c>
      <c r="F21" s="45" t="str">
        <f>VLOOKUP(C21,保健,4,FALSE)</f>
        <v>●病気の予防
Ａ 節度，節制
Ｂ 親切，思いやり　　　　　　　　　
Ｃ 規則の尊重
Ｄ 生命の尊さ</v>
      </c>
      <c r="G21" s="45">
        <f>VLOOKUP(C21,保健,5,FALSE)</f>
        <v>0</v>
      </c>
      <c r="H21" s="45">
        <f>VLOOKUP(C21,保健,6,FALSE)</f>
        <v>0</v>
      </c>
      <c r="I21" s="45">
        <f>VLOOKUP(C21,保健,7,FALSE)</f>
        <v>0</v>
      </c>
      <c r="J21" s="45">
        <f>VLOOKUP(C21,保健,8,FALSE)</f>
        <v>0</v>
      </c>
      <c r="K21" s="45">
        <f>VLOOKUP(C21,保健,9,FALSE)</f>
        <v>0</v>
      </c>
      <c r="L21" s="45">
        <f>VLOOKUP(C21,保健,10,FALSE)</f>
        <v>0</v>
      </c>
      <c r="M21" s="45" t="str">
        <f>VLOOKUP(C21,保健,11,FALSE)</f>
        <v>●病気の予防
Ａ 節度，節制
Ｂ 親切，思いやり　　　　　　　　　
Ｃ 規則の尊重
Ｄ 生命の尊さ</v>
      </c>
      <c r="N21" s="46">
        <f>VLOOKUP(C21,保健,12,FALSE)</f>
        <v>0</v>
      </c>
      <c r="O21" s="78">
        <f>VLOOKUP(C21,保健,13,FALSE)</f>
        <v>0</v>
      </c>
    </row>
    <row r="22" spans="1:15" ht="21" customHeight="1" thickTop="1">
      <c r="A22" s="147" t="s">
        <v>65</v>
      </c>
      <c r="B22" s="148"/>
      <c r="C22" s="149"/>
      <c r="D22" s="15"/>
      <c r="E22" s="16"/>
      <c r="F22" s="16"/>
      <c r="G22" s="16"/>
      <c r="H22" s="16"/>
      <c r="I22" s="16"/>
      <c r="J22" s="16"/>
      <c r="K22" s="16"/>
      <c r="L22" s="16"/>
      <c r="M22" s="16"/>
      <c r="N22" s="17"/>
      <c r="O22" s="72"/>
    </row>
    <row r="23" spans="1:15" ht="19.5" customHeight="1">
      <c r="A23" s="150" t="s">
        <v>66</v>
      </c>
      <c r="B23" s="151"/>
      <c r="C23" s="152"/>
      <c r="D23" s="28"/>
      <c r="E23" s="29"/>
      <c r="F23" s="29"/>
      <c r="G23" s="29"/>
      <c r="H23" s="29"/>
      <c r="I23" s="29"/>
      <c r="J23" s="29"/>
      <c r="K23" s="29"/>
      <c r="L23" s="29"/>
      <c r="M23" s="29"/>
      <c r="N23" s="30"/>
      <c r="O23" s="79"/>
    </row>
    <row r="24" ht="24" customHeight="1"/>
    <row r="25" ht="9" customHeight="1" hidden="1">
      <c r="B25" s="5" t="s">
        <v>118</v>
      </c>
    </row>
    <row r="26" spans="2:3" ht="21" customHeight="1" hidden="1">
      <c r="B26" s="47" t="s">
        <v>4</v>
      </c>
      <c r="C26" s="53" t="s">
        <v>5</v>
      </c>
    </row>
    <row r="27" spans="2:3" ht="9.75" customHeight="1" hidden="1">
      <c r="B27" s="50" t="s">
        <v>4</v>
      </c>
      <c r="C27" s="54" t="s">
        <v>6</v>
      </c>
    </row>
    <row r="28" spans="2:3" ht="22.5" customHeight="1" hidden="1">
      <c r="B28" s="50" t="s">
        <v>4</v>
      </c>
      <c r="C28" s="54" t="s">
        <v>7</v>
      </c>
    </row>
    <row r="29" spans="2:3" ht="19.5" customHeight="1" hidden="1">
      <c r="B29" s="50" t="s">
        <v>0</v>
      </c>
      <c r="C29" s="54" t="s">
        <v>8</v>
      </c>
    </row>
    <row r="30" spans="2:3" ht="18" customHeight="1" hidden="1">
      <c r="B30" s="50" t="s">
        <v>9</v>
      </c>
      <c r="C30" s="54" t="s">
        <v>5</v>
      </c>
    </row>
    <row r="31" spans="2:3" ht="18" customHeight="1" hidden="1">
      <c r="B31" s="50" t="s">
        <v>10</v>
      </c>
      <c r="C31" s="54" t="s">
        <v>7</v>
      </c>
    </row>
    <row r="32" spans="2:3" ht="15.75" customHeight="1" hidden="1">
      <c r="B32" s="50" t="s">
        <v>10</v>
      </c>
      <c r="C32" s="54" t="s">
        <v>119</v>
      </c>
    </row>
    <row r="33" spans="2:3" ht="20.25" customHeight="1" hidden="1">
      <c r="B33" s="50" t="s">
        <v>1</v>
      </c>
      <c r="C33" s="54" t="s">
        <v>5</v>
      </c>
    </row>
    <row r="34" spans="2:3" ht="27" customHeight="1" hidden="1">
      <c r="B34" s="50" t="s">
        <v>11</v>
      </c>
      <c r="C34" s="54" t="s">
        <v>12</v>
      </c>
    </row>
    <row r="35" spans="2:3" ht="19.5" customHeight="1" hidden="1">
      <c r="B35" s="50" t="s">
        <v>1</v>
      </c>
      <c r="C35" s="54" t="s">
        <v>6</v>
      </c>
    </row>
    <row r="36" spans="2:3" ht="7.5" customHeight="1" hidden="1">
      <c r="B36" s="50" t="s">
        <v>1</v>
      </c>
      <c r="C36" s="54" t="s">
        <v>7</v>
      </c>
    </row>
    <row r="37" spans="2:3" ht="21" customHeight="1" hidden="1">
      <c r="B37" s="50" t="s">
        <v>11</v>
      </c>
      <c r="C37" s="54" t="s">
        <v>13</v>
      </c>
    </row>
    <row r="38" spans="2:3" ht="19.5" customHeight="1" hidden="1">
      <c r="B38" s="50" t="s">
        <v>11</v>
      </c>
      <c r="C38" s="54" t="s">
        <v>14</v>
      </c>
    </row>
    <row r="39" spans="2:3" ht="22.5" customHeight="1" hidden="1">
      <c r="B39" s="50" t="s">
        <v>15</v>
      </c>
      <c r="C39" s="54" t="s">
        <v>5</v>
      </c>
    </row>
    <row r="40" spans="2:3" ht="22.5" customHeight="1" hidden="1">
      <c r="B40" s="50" t="s">
        <v>16</v>
      </c>
      <c r="C40" s="54" t="s">
        <v>12</v>
      </c>
    </row>
    <row r="41" spans="2:3" ht="10.5" customHeight="1" hidden="1">
      <c r="B41" s="50" t="s">
        <v>15</v>
      </c>
      <c r="C41" s="54" t="s">
        <v>6</v>
      </c>
    </row>
    <row r="42" spans="2:3" ht="23.25" customHeight="1" hidden="1">
      <c r="B42" s="50" t="s">
        <v>15</v>
      </c>
      <c r="C42" s="54" t="s">
        <v>7</v>
      </c>
    </row>
    <row r="43" spans="2:3" ht="32.25" customHeight="1" hidden="1">
      <c r="B43" s="50" t="s">
        <v>15</v>
      </c>
      <c r="C43" s="54" t="s">
        <v>13</v>
      </c>
    </row>
    <row r="44" spans="2:3" ht="30.75" customHeight="1" hidden="1">
      <c r="B44" s="50" t="s">
        <v>17</v>
      </c>
      <c r="C44" s="54" t="s">
        <v>7</v>
      </c>
    </row>
    <row r="45" spans="2:3" ht="20.25" customHeight="1" hidden="1">
      <c r="B45" s="50" t="s">
        <v>2</v>
      </c>
      <c r="C45" s="55" t="s">
        <v>18</v>
      </c>
    </row>
    <row r="46" spans="2:3" ht="33.75" customHeight="1" hidden="1">
      <c r="B46" s="50" t="s">
        <v>61</v>
      </c>
      <c r="C46" s="55" t="s">
        <v>70</v>
      </c>
    </row>
    <row r="47" spans="2:3" ht="27.75" customHeight="1" hidden="1">
      <c r="B47" s="50" t="s">
        <v>61</v>
      </c>
      <c r="C47" s="55" t="s">
        <v>71</v>
      </c>
    </row>
    <row r="48" spans="2:3" ht="34.5" customHeight="1" hidden="1">
      <c r="B48" s="50" t="s">
        <v>20</v>
      </c>
      <c r="C48" s="55" t="s">
        <v>21</v>
      </c>
    </row>
    <row r="49" spans="2:3" ht="30.75" customHeight="1" hidden="1">
      <c r="B49" s="50" t="s">
        <v>67</v>
      </c>
      <c r="C49" s="55" t="s">
        <v>19</v>
      </c>
    </row>
    <row r="50" spans="2:3" ht="27" customHeight="1" hidden="1">
      <c r="B50" s="50" t="s">
        <v>69</v>
      </c>
      <c r="C50" s="55" t="s">
        <v>5</v>
      </c>
    </row>
    <row r="51" spans="2:3" ht="21.75" customHeight="1" hidden="1">
      <c r="B51" s="50" t="s">
        <v>69</v>
      </c>
      <c r="C51" s="55" t="s">
        <v>12</v>
      </c>
    </row>
    <row r="52" spans="2:3" ht="24" customHeight="1" hidden="1">
      <c r="B52" s="50" t="s">
        <v>69</v>
      </c>
      <c r="C52" s="55" t="s">
        <v>24</v>
      </c>
    </row>
    <row r="53" spans="2:3" ht="28.5" customHeight="1" hidden="1">
      <c r="B53" s="50" t="s">
        <v>69</v>
      </c>
      <c r="C53" s="55" t="s">
        <v>25</v>
      </c>
    </row>
    <row r="54" spans="2:3" ht="0" customHeight="1" hidden="1">
      <c r="B54" s="98" t="s">
        <v>158</v>
      </c>
      <c r="C54" s="57" t="s">
        <v>168</v>
      </c>
    </row>
    <row r="55" spans="2:3" ht="36" customHeight="1" hidden="1">
      <c r="B55" s="56" t="s">
        <v>158</v>
      </c>
      <c r="C55" s="57" t="s">
        <v>169</v>
      </c>
    </row>
    <row r="56" spans="2:3" ht="42" customHeight="1" hidden="1">
      <c r="B56" s="98" t="s">
        <v>158</v>
      </c>
      <c r="C56" s="57" t="s">
        <v>160</v>
      </c>
    </row>
    <row r="57" spans="2:3" ht="26.25" customHeight="1" hidden="1">
      <c r="B57" s="56" t="s">
        <v>158</v>
      </c>
      <c r="C57" s="57" t="s">
        <v>164</v>
      </c>
    </row>
    <row r="58" spans="2:3" ht="36" customHeight="1" hidden="1">
      <c r="B58" s="56" t="s">
        <v>158</v>
      </c>
      <c r="C58" s="57" t="s">
        <v>161</v>
      </c>
    </row>
    <row r="59" spans="2:3" ht="34.5" customHeight="1" hidden="1">
      <c r="B59" s="56" t="s">
        <v>158</v>
      </c>
      <c r="C59" s="57" t="s">
        <v>163</v>
      </c>
    </row>
    <row r="60" spans="2:3" ht="25.5" customHeight="1" hidden="1">
      <c r="B60" s="96" t="s">
        <v>158</v>
      </c>
      <c r="C60" s="97" t="s">
        <v>162</v>
      </c>
    </row>
  </sheetData>
  <sheetProtection autoFilter="0"/>
  <mergeCells count="18">
    <mergeCell ref="A22:C22"/>
    <mergeCell ref="A23:C23"/>
    <mergeCell ref="A12:A21"/>
    <mergeCell ref="A7:C7"/>
    <mergeCell ref="A8:B8"/>
    <mergeCell ref="A9:C9"/>
    <mergeCell ref="A10:A11"/>
    <mergeCell ref="B10:C10"/>
    <mergeCell ref="B11:C11"/>
    <mergeCell ref="H2:H5"/>
    <mergeCell ref="I2:L2"/>
    <mergeCell ref="M2:N2"/>
    <mergeCell ref="I3:L3"/>
    <mergeCell ref="M3:N3"/>
    <mergeCell ref="I4:L4"/>
    <mergeCell ref="M4:N4"/>
    <mergeCell ref="I5:L5"/>
    <mergeCell ref="M5:N5"/>
  </mergeCells>
  <dataValidations count="9">
    <dataValidation type="list" allowBlank="1" showInputMessage="1" showErrorMessage="1" sqref="C14">
      <formula1>$C$33:$C$38</formula1>
    </dataValidation>
    <dataValidation type="list" allowBlank="1" showInputMessage="1" showErrorMessage="1" sqref="C15">
      <formula1>$C$39:$C$43</formula1>
    </dataValidation>
    <dataValidation type="list" allowBlank="1" showInputMessage="1" showErrorMessage="1" sqref="C17">
      <formula1>$C$44:$C$45</formula1>
    </dataValidation>
    <dataValidation type="list" allowBlank="1" showInputMessage="1" showErrorMessage="1" sqref="C18">
      <formula1>$C$46:$C$47</formula1>
    </dataValidation>
    <dataValidation type="list" allowBlank="1" showInputMessage="1" showErrorMessage="1" sqref="C19">
      <formula1>$C$48:$C$49</formula1>
    </dataValidation>
    <dataValidation type="list" allowBlank="1" showInputMessage="1" showErrorMessage="1" sqref="C21">
      <formula1>$C$50:$C$53</formula1>
    </dataValidation>
    <dataValidation type="list" allowBlank="1" showInputMessage="1" showErrorMessage="1" sqref="C12">
      <formula1>$C$26:$C$29</formula1>
    </dataValidation>
    <dataValidation type="list" allowBlank="1" showInputMessage="1" showErrorMessage="1" sqref="C13">
      <formula1>$C$30:$C$32</formula1>
    </dataValidation>
    <dataValidation type="list" allowBlank="1" showInputMessage="1" showErrorMessage="1" sqref="C16">
      <formula1>$C$54:$C$60</formula1>
    </dataValidation>
  </dataValidations>
  <printOptions horizontalCentered="1"/>
  <pageMargins left="0.1968503937007874" right="0.1968503937007874" top="0.1968503937007874" bottom="0.1968503937007874" header="0.1968503937007874" footer="0.1968503937007874"/>
  <pageSetup fitToHeight="0" horizontalDpi="600" verticalDpi="600" orientation="landscape" paperSize="8"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38"/>
  <sheetViews>
    <sheetView zoomScalePageLayoutView="0" workbookViewId="0" topLeftCell="A1">
      <pane ySplit="1" topLeftCell="A2" activePane="bottomLeft" state="frozen"/>
      <selection pane="topLeft" activeCell="A1" sqref="A1"/>
      <selection pane="bottomLeft" activeCell="D37" sqref="D37"/>
    </sheetView>
  </sheetViews>
  <sheetFormatPr defaultColWidth="9.00390625" defaultRowHeight="15"/>
  <cols>
    <col min="1" max="1" width="7.421875" style="1" customWidth="1"/>
    <col min="2" max="2" width="8.7109375" style="1" customWidth="1"/>
    <col min="3" max="14" width="15.140625" style="1" customWidth="1"/>
    <col min="15" max="16384" width="9.00390625" style="1" customWidth="1"/>
  </cols>
  <sheetData>
    <row r="1" spans="1:14" ht="12.75">
      <c r="A1" s="47"/>
      <c r="B1" s="53"/>
      <c r="C1" s="52">
        <v>4</v>
      </c>
      <c r="D1" s="48">
        <v>5</v>
      </c>
      <c r="E1" s="48">
        <v>6</v>
      </c>
      <c r="F1" s="48">
        <v>7</v>
      </c>
      <c r="G1" s="48">
        <v>9</v>
      </c>
      <c r="H1" s="48">
        <v>10</v>
      </c>
      <c r="I1" s="48">
        <v>11</v>
      </c>
      <c r="J1" s="48">
        <v>12</v>
      </c>
      <c r="K1" s="48">
        <v>1</v>
      </c>
      <c r="L1" s="48">
        <v>2</v>
      </c>
      <c r="M1" s="68">
        <v>3</v>
      </c>
      <c r="N1" s="49" t="s">
        <v>74</v>
      </c>
    </row>
    <row r="2" spans="1:14" s="113" customFormat="1" ht="128.25" customHeight="1">
      <c r="A2" s="114" t="s">
        <v>23</v>
      </c>
      <c r="B2" s="115" t="s">
        <v>22</v>
      </c>
      <c r="C2" s="109" t="s">
        <v>148</v>
      </c>
      <c r="D2" s="110" t="s">
        <v>149</v>
      </c>
      <c r="E2" s="110" t="s">
        <v>150</v>
      </c>
      <c r="F2" s="110" t="s">
        <v>151</v>
      </c>
      <c r="G2" s="110" t="s">
        <v>152</v>
      </c>
      <c r="H2" s="110" t="s">
        <v>153</v>
      </c>
      <c r="I2" s="110" t="s">
        <v>77</v>
      </c>
      <c r="J2" s="110" t="s">
        <v>154</v>
      </c>
      <c r="K2" s="110" t="s">
        <v>155</v>
      </c>
      <c r="L2" s="110" t="s">
        <v>79</v>
      </c>
      <c r="M2" s="111" t="s">
        <v>156</v>
      </c>
      <c r="N2" s="112" t="s">
        <v>157</v>
      </c>
    </row>
    <row r="3" spans="1:14" ht="168">
      <c r="A3" s="116" t="s">
        <v>4</v>
      </c>
      <c r="B3" s="117" t="s">
        <v>5</v>
      </c>
      <c r="C3" s="103" t="s">
        <v>246</v>
      </c>
      <c r="D3" s="104" t="s">
        <v>247</v>
      </c>
      <c r="E3" s="104" t="s">
        <v>248</v>
      </c>
      <c r="F3" s="104" t="s">
        <v>249</v>
      </c>
      <c r="G3" s="104" t="s">
        <v>250</v>
      </c>
      <c r="H3" s="104" t="s">
        <v>251</v>
      </c>
      <c r="I3" s="104" t="s">
        <v>252</v>
      </c>
      <c r="J3" s="104" t="s">
        <v>253</v>
      </c>
      <c r="K3" s="104" t="s">
        <v>254</v>
      </c>
      <c r="L3" s="104" t="s">
        <v>255</v>
      </c>
      <c r="M3" s="105" t="s">
        <v>256</v>
      </c>
      <c r="N3" s="106" t="s">
        <v>257</v>
      </c>
    </row>
    <row r="4" spans="1:14" ht="234.75">
      <c r="A4" s="116" t="s">
        <v>4</v>
      </c>
      <c r="B4" s="117" t="s">
        <v>6</v>
      </c>
      <c r="C4" s="103" t="s">
        <v>258</v>
      </c>
      <c r="D4" s="104" t="s">
        <v>259</v>
      </c>
      <c r="E4" s="104" t="s">
        <v>260</v>
      </c>
      <c r="F4" s="104" t="s">
        <v>261</v>
      </c>
      <c r="G4" s="104" t="s">
        <v>262</v>
      </c>
      <c r="H4" s="104" t="s">
        <v>263</v>
      </c>
      <c r="I4" s="104" t="s">
        <v>454</v>
      </c>
      <c r="J4" s="104" t="s">
        <v>264</v>
      </c>
      <c r="K4" s="104" t="s">
        <v>265</v>
      </c>
      <c r="L4" s="104" t="s">
        <v>266</v>
      </c>
      <c r="M4" s="105" t="s">
        <v>267</v>
      </c>
      <c r="N4" s="106" t="s">
        <v>268</v>
      </c>
    </row>
    <row r="5" spans="1:14" ht="268.5">
      <c r="A5" s="116" t="s">
        <v>4</v>
      </c>
      <c r="B5" s="117" t="s">
        <v>7</v>
      </c>
      <c r="C5" s="99" t="s">
        <v>269</v>
      </c>
      <c r="D5" s="100" t="s">
        <v>270</v>
      </c>
      <c r="E5" s="100" t="s">
        <v>271</v>
      </c>
      <c r="F5" s="100" t="s">
        <v>272</v>
      </c>
      <c r="G5" s="100" t="s">
        <v>460</v>
      </c>
      <c r="H5" s="100" t="s">
        <v>273</v>
      </c>
      <c r="I5" s="100" t="s">
        <v>274</v>
      </c>
      <c r="J5" s="100" t="s">
        <v>275</v>
      </c>
      <c r="K5" s="100" t="s">
        <v>276</v>
      </c>
      <c r="L5" s="100" t="s">
        <v>277</v>
      </c>
      <c r="M5" s="101" t="s">
        <v>455</v>
      </c>
      <c r="N5" s="92" t="s">
        <v>278</v>
      </c>
    </row>
    <row r="6" spans="1:14" ht="228" customHeight="1">
      <c r="A6" s="116" t="s">
        <v>0</v>
      </c>
      <c r="B6" s="117" t="s">
        <v>8</v>
      </c>
      <c r="C6" s="99" t="s">
        <v>339</v>
      </c>
      <c r="D6" s="100" t="s">
        <v>279</v>
      </c>
      <c r="E6" s="100" t="s">
        <v>280</v>
      </c>
      <c r="F6" s="100" t="s">
        <v>281</v>
      </c>
      <c r="G6" s="100" t="s">
        <v>282</v>
      </c>
      <c r="H6" s="100" t="s">
        <v>283</v>
      </c>
      <c r="I6" s="100" t="s">
        <v>284</v>
      </c>
      <c r="J6" s="100" t="s">
        <v>285</v>
      </c>
      <c r="K6" s="100" t="s">
        <v>286</v>
      </c>
      <c r="L6" s="100" t="s">
        <v>287</v>
      </c>
      <c r="M6" s="101" t="s">
        <v>456</v>
      </c>
      <c r="N6" s="92"/>
    </row>
    <row r="7" spans="1:14" ht="192.75">
      <c r="A7" s="116" t="s">
        <v>9</v>
      </c>
      <c r="B7" s="117" t="s">
        <v>5</v>
      </c>
      <c r="C7" s="103" t="s">
        <v>448</v>
      </c>
      <c r="D7" s="104" t="s">
        <v>295</v>
      </c>
      <c r="E7" s="104" t="s">
        <v>345</v>
      </c>
      <c r="F7" s="104" t="s">
        <v>296</v>
      </c>
      <c r="G7" s="104" t="s">
        <v>449</v>
      </c>
      <c r="H7" s="104" t="s">
        <v>450</v>
      </c>
      <c r="I7" s="104" t="s">
        <v>451</v>
      </c>
      <c r="J7" s="104" t="s">
        <v>288</v>
      </c>
      <c r="K7" s="104" t="s">
        <v>452</v>
      </c>
      <c r="L7" s="104" t="s">
        <v>346</v>
      </c>
      <c r="M7" s="105" t="s">
        <v>289</v>
      </c>
      <c r="N7" s="92"/>
    </row>
    <row r="8" spans="1:14" ht="201">
      <c r="A8" s="116" t="s">
        <v>10</v>
      </c>
      <c r="B8" s="117" t="s">
        <v>7</v>
      </c>
      <c r="C8" s="103" t="s">
        <v>343</v>
      </c>
      <c r="D8" s="104" t="s">
        <v>292</v>
      </c>
      <c r="E8" s="104" t="s">
        <v>444</v>
      </c>
      <c r="F8" s="104" t="s">
        <v>445</v>
      </c>
      <c r="G8" s="104" t="s">
        <v>446</v>
      </c>
      <c r="H8" s="104" t="s">
        <v>447</v>
      </c>
      <c r="I8" s="104" t="s">
        <v>291</v>
      </c>
      <c r="J8" s="104" t="s">
        <v>290</v>
      </c>
      <c r="K8" s="104" t="s">
        <v>344</v>
      </c>
      <c r="L8" s="104" t="s">
        <v>297</v>
      </c>
      <c r="M8" s="105"/>
      <c r="N8" s="92"/>
    </row>
    <row r="9" spans="1:14" ht="177" customHeight="1">
      <c r="A9" s="116" t="s">
        <v>10</v>
      </c>
      <c r="B9" s="117" t="s">
        <v>119</v>
      </c>
      <c r="C9" s="103" t="s">
        <v>340</v>
      </c>
      <c r="D9" s="104" t="s">
        <v>439</v>
      </c>
      <c r="E9" s="104" t="s">
        <v>293</v>
      </c>
      <c r="F9" s="104" t="s">
        <v>294</v>
      </c>
      <c r="G9" s="104" t="s">
        <v>440</v>
      </c>
      <c r="H9" s="104" t="s">
        <v>441</v>
      </c>
      <c r="I9" s="104" t="s">
        <v>442</v>
      </c>
      <c r="J9" s="104" t="s">
        <v>298</v>
      </c>
      <c r="K9" s="104" t="s">
        <v>443</v>
      </c>
      <c r="L9" s="104" t="s">
        <v>341</v>
      </c>
      <c r="M9" s="105" t="s">
        <v>342</v>
      </c>
      <c r="N9" s="92"/>
    </row>
    <row r="10" spans="1:14" ht="144" customHeight="1">
      <c r="A10" s="116" t="s">
        <v>1</v>
      </c>
      <c r="B10" s="117" t="s">
        <v>5</v>
      </c>
      <c r="C10" s="99" t="s">
        <v>349</v>
      </c>
      <c r="D10" s="100" t="s">
        <v>434</v>
      </c>
      <c r="E10" s="100" t="s">
        <v>435</v>
      </c>
      <c r="F10" s="100" t="s">
        <v>436</v>
      </c>
      <c r="G10" s="100" t="s">
        <v>437</v>
      </c>
      <c r="H10" s="100" t="s">
        <v>438</v>
      </c>
      <c r="I10" s="100" t="s">
        <v>302</v>
      </c>
      <c r="J10" s="100" t="s">
        <v>350</v>
      </c>
      <c r="K10" s="100" t="s">
        <v>303</v>
      </c>
      <c r="L10" s="100"/>
      <c r="M10" s="100" t="s">
        <v>348</v>
      </c>
      <c r="N10" s="92"/>
    </row>
    <row r="11" spans="1:14" ht="134.25">
      <c r="A11" s="116" t="s">
        <v>11</v>
      </c>
      <c r="B11" s="117" t="s">
        <v>12</v>
      </c>
      <c r="C11" s="99" t="s">
        <v>428</v>
      </c>
      <c r="D11" s="100" t="s">
        <v>429</v>
      </c>
      <c r="E11" s="100" t="s">
        <v>304</v>
      </c>
      <c r="F11" s="100"/>
      <c r="G11" s="100" t="s">
        <v>430</v>
      </c>
      <c r="H11" s="100" t="s">
        <v>431</v>
      </c>
      <c r="I11" s="100" t="s">
        <v>432</v>
      </c>
      <c r="J11" s="100"/>
      <c r="K11" s="100" t="s">
        <v>305</v>
      </c>
      <c r="L11" s="100" t="s">
        <v>433</v>
      </c>
      <c r="M11" s="101"/>
      <c r="N11" s="92"/>
    </row>
    <row r="12" spans="1:14" ht="142.5">
      <c r="A12" s="116" t="s">
        <v>1</v>
      </c>
      <c r="B12" s="117" t="s">
        <v>6</v>
      </c>
      <c r="C12" s="107" t="s">
        <v>427</v>
      </c>
      <c r="D12" s="20" t="s">
        <v>426</v>
      </c>
      <c r="E12" s="20" t="s">
        <v>306</v>
      </c>
      <c r="F12" s="20" t="s">
        <v>351</v>
      </c>
      <c r="G12" s="20" t="s">
        <v>425</v>
      </c>
      <c r="H12" s="20" t="s">
        <v>424</v>
      </c>
      <c r="I12" s="20" t="s">
        <v>423</v>
      </c>
      <c r="J12" s="100" t="s">
        <v>453</v>
      </c>
      <c r="K12" s="20" t="s">
        <v>422</v>
      </c>
      <c r="L12" s="20" t="s">
        <v>421</v>
      </c>
      <c r="M12" s="108" t="s">
        <v>307</v>
      </c>
      <c r="N12" s="92"/>
    </row>
    <row r="13" spans="1:14" ht="120.75" customHeight="1">
      <c r="A13" s="116" t="s">
        <v>1</v>
      </c>
      <c r="B13" s="117" t="s">
        <v>7</v>
      </c>
      <c r="C13" s="99" t="s">
        <v>414</v>
      </c>
      <c r="D13" s="100" t="s">
        <v>308</v>
      </c>
      <c r="E13" s="100" t="s">
        <v>415</v>
      </c>
      <c r="F13" s="100" t="s">
        <v>352</v>
      </c>
      <c r="G13" s="100" t="s">
        <v>417</v>
      </c>
      <c r="H13" s="100" t="s">
        <v>416</v>
      </c>
      <c r="I13" s="100" t="s">
        <v>418</v>
      </c>
      <c r="J13" s="100" t="s">
        <v>353</v>
      </c>
      <c r="K13" s="100" t="s">
        <v>419</v>
      </c>
      <c r="L13" s="100" t="s">
        <v>420</v>
      </c>
      <c r="M13" s="101"/>
      <c r="N13" s="92"/>
    </row>
    <row r="14" spans="1:14" ht="117">
      <c r="A14" s="116" t="s">
        <v>11</v>
      </c>
      <c r="B14" s="117" t="s">
        <v>13</v>
      </c>
      <c r="C14" s="99" t="s">
        <v>413</v>
      </c>
      <c r="D14" s="100" t="s">
        <v>412</v>
      </c>
      <c r="E14" s="100" t="s">
        <v>411</v>
      </c>
      <c r="F14" s="100" t="s">
        <v>354</v>
      </c>
      <c r="G14" s="100" t="s">
        <v>410</v>
      </c>
      <c r="H14" s="100" t="s">
        <v>357</v>
      </c>
      <c r="I14" s="100" t="s">
        <v>409</v>
      </c>
      <c r="J14" s="100" t="s">
        <v>355</v>
      </c>
      <c r="K14" s="100" t="s">
        <v>309</v>
      </c>
      <c r="L14" s="100" t="s">
        <v>358</v>
      </c>
      <c r="M14" s="101"/>
      <c r="N14" s="92"/>
    </row>
    <row r="15" spans="1:14" ht="117">
      <c r="A15" s="116" t="s">
        <v>11</v>
      </c>
      <c r="B15" s="117" t="s">
        <v>14</v>
      </c>
      <c r="C15" s="99" t="s">
        <v>403</v>
      </c>
      <c r="D15" s="100" t="s">
        <v>404</v>
      </c>
      <c r="E15" s="100" t="s">
        <v>310</v>
      </c>
      <c r="F15" s="100" t="s">
        <v>405</v>
      </c>
      <c r="G15" s="100" t="s">
        <v>406</v>
      </c>
      <c r="H15" s="100" t="s">
        <v>407</v>
      </c>
      <c r="I15" s="100" t="s">
        <v>408</v>
      </c>
      <c r="J15" s="100"/>
      <c r="K15" s="100" t="s">
        <v>360</v>
      </c>
      <c r="L15" s="100" t="s">
        <v>359</v>
      </c>
      <c r="M15" s="101" t="s">
        <v>311</v>
      </c>
      <c r="N15" s="92"/>
    </row>
    <row r="16" spans="1:14" ht="84">
      <c r="A16" s="116" t="s">
        <v>15</v>
      </c>
      <c r="B16" s="117" t="s">
        <v>5</v>
      </c>
      <c r="C16" s="99" t="s">
        <v>402</v>
      </c>
      <c r="D16" s="100" t="s">
        <v>336</v>
      </c>
      <c r="E16" s="100" t="s">
        <v>401</v>
      </c>
      <c r="F16" s="120" t="s">
        <v>333</v>
      </c>
      <c r="G16" s="100" t="s">
        <v>400</v>
      </c>
      <c r="H16" s="100" t="s">
        <v>399</v>
      </c>
      <c r="I16" s="100" t="s">
        <v>173</v>
      </c>
      <c r="J16" s="100" t="s">
        <v>334</v>
      </c>
      <c r="K16" s="100" t="s">
        <v>174</v>
      </c>
      <c r="L16" s="100" t="s">
        <v>175</v>
      </c>
      <c r="M16" s="101" t="s">
        <v>335</v>
      </c>
      <c r="N16" s="92"/>
    </row>
    <row r="17" spans="1:14" ht="75">
      <c r="A17" s="116" t="s">
        <v>16</v>
      </c>
      <c r="B17" s="117" t="s">
        <v>12</v>
      </c>
      <c r="C17" s="99" t="s">
        <v>396</v>
      </c>
      <c r="D17" s="100" t="s">
        <v>397</v>
      </c>
      <c r="E17" s="100" t="s">
        <v>176</v>
      </c>
      <c r="F17" s="100" t="s">
        <v>177</v>
      </c>
      <c r="G17" s="100" t="s">
        <v>398</v>
      </c>
      <c r="H17" s="100" t="s">
        <v>178</v>
      </c>
      <c r="I17" s="100" t="s">
        <v>179</v>
      </c>
      <c r="J17" s="100"/>
      <c r="K17" s="100" t="s">
        <v>180</v>
      </c>
      <c r="L17" s="100" t="s">
        <v>181</v>
      </c>
      <c r="M17" s="101"/>
      <c r="N17" s="92"/>
    </row>
    <row r="18" spans="1:14" ht="72.75" customHeight="1">
      <c r="A18" s="116" t="s">
        <v>15</v>
      </c>
      <c r="B18" s="117" t="s">
        <v>6</v>
      </c>
      <c r="C18" s="100" t="s">
        <v>182</v>
      </c>
      <c r="D18" s="100" t="s">
        <v>183</v>
      </c>
      <c r="E18" s="100" t="s">
        <v>395</v>
      </c>
      <c r="F18" s="100" t="s">
        <v>184</v>
      </c>
      <c r="G18" s="100" t="s">
        <v>394</v>
      </c>
      <c r="H18" s="100" t="s">
        <v>185</v>
      </c>
      <c r="I18" s="100" t="s">
        <v>393</v>
      </c>
      <c r="J18" s="100" t="s">
        <v>186</v>
      </c>
      <c r="K18" s="100" t="s">
        <v>187</v>
      </c>
      <c r="L18" s="100" t="s">
        <v>188</v>
      </c>
      <c r="M18" s="101"/>
      <c r="N18" s="92"/>
    </row>
    <row r="19" spans="1:14" ht="81" customHeight="1">
      <c r="A19" s="116" t="s">
        <v>15</v>
      </c>
      <c r="B19" s="117" t="s">
        <v>7</v>
      </c>
      <c r="C19" s="99" t="s">
        <v>391</v>
      </c>
      <c r="D19" s="100" t="s">
        <v>189</v>
      </c>
      <c r="E19" s="100" t="s">
        <v>190</v>
      </c>
      <c r="F19" s="100"/>
      <c r="G19" s="100" t="s">
        <v>392</v>
      </c>
      <c r="H19" s="100" t="s">
        <v>191</v>
      </c>
      <c r="I19" s="100" t="s">
        <v>192</v>
      </c>
      <c r="J19" s="100" t="s">
        <v>193</v>
      </c>
      <c r="K19" s="100" t="s">
        <v>194</v>
      </c>
      <c r="L19" s="100" t="s">
        <v>195</v>
      </c>
      <c r="M19" s="101" t="s">
        <v>196</v>
      </c>
      <c r="N19" s="92"/>
    </row>
    <row r="20" spans="1:14" ht="75" customHeight="1">
      <c r="A20" s="116" t="s">
        <v>15</v>
      </c>
      <c r="B20" s="117" t="s">
        <v>13</v>
      </c>
      <c r="C20" s="99" t="s">
        <v>390</v>
      </c>
      <c r="D20" s="100" t="s">
        <v>197</v>
      </c>
      <c r="E20" s="100" t="s">
        <v>389</v>
      </c>
      <c r="F20" s="100" t="s">
        <v>388</v>
      </c>
      <c r="G20" s="100" t="s">
        <v>387</v>
      </c>
      <c r="H20" s="100" t="s">
        <v>198</v>
      </c>
      <c r="I20" s="100" t="s">
        <v>199</v>
      </c>
      <c r="J20" s="100"/>
      <c r="K20" s="100" t="s">
        <v>200</v>
      </c>
      <c r="L20" s="100" t="s">
        <v>201</v>
      </c>
      <c r="M20" s="101" t="s">
        <v>337</v>
      </c>
      <c r="N20" s="92"/>
    </row>
    <row r="21" spans="1:28" s="94" customFormat="1" ht="48" customHeight="1">
      <c r="A21" s="118" t="s">
        <v>158</v>
      </c>
      <c r="B21" s="119" t="s">
        <v>165</v>
      </c>
      <c r="C21" s="99" t="s">
        <v>202</v>
      </c>
      <c r="D21" s="100" t="s">
        <v>203</v>
      </c>
      <c r="E21" s="102" t="s">
        <v>204</v>
      </c>
      <c r="F21" s="102" t="s">
        <v>205</v>
      </c>
      <c r="G21" s="102" t="s">
        <v>206</v>
      </c>
      <c r="H21" s="102" t="s">
        <v>207</v>
      </c>
      <c r="I21" s="102" t="s">
        <v>208</v>
      </c>
      <c r="J21" s="100" t="s">
        <v>209</v>
      </c>
      <c r="K21" s="100" t="s">
        <v>210</v>
      </c>
      <c r="L21" s="100" t="s">
        <v>211</v>
      </c>
      <c r="M21" s="101" t="s">
        <v>212</v>
      </c>
      <c r="N21" s="92"/>
      <c r="O21" s="93"/>
      <c r="P21" s="93"/>
      <c r="Q21" s="93"/>
      <c r="R21" s="93"/>
      <c r="S21" s="93"/>
      <c r="T21" s="93"/>
      <c r="U21" s="93"/>
      <c r="V21" s="93"/>
      <c r="W21" s="93"/>
      <c r="X21" s="93"/>
      <c r="Y21" s="93"/>
      <c r="Z21" s="93"/>
      <c r="AA21" s="93"/>
      <c r="AB21" s="93"/>
    </row>
    <row r="22" spans="1:28" s="94" customFormat="1" ht="81" customHeight="1">
      <c r="A22" s="118" t="s">
        <v>158</v>
      </c>
      <c r="B22" s="119" t="s">
        <v>159</v>
      </c>
      <c r="C22" s="99" t="s">
        <v>367</v>
      </c>
      <c r="D22" s="100" t="s">
        <v>240</v>
      </c>
      <c r="E22" s="100" t="s">
        <v>217</v>
      </c>
      <c r="F22" s="102" t="s">
        <v>241</v>
      </c>
      <c r="G22" s="102" t="s">
        <v>242</v>
      </c>
      <c r="H22" s="102" t="s">
        <v>368</v>
      </c>
      <c r="I22" s="102" t="s">
        <v>243</v>
      </c>
      <c r="J22" s="100" t="s">
        <v>244</v>
      </c>
      <c r="K22" s="100" t="s">
        <v>245</v>
      </c>
      <c r="L22" s="100" t="s">
        <v>369</v>
      </c>
      <c r="M22" s="101"/>
      <c r="N22" s="92"/>
      <c r="O22" s="93"/>
      <c r="P22" s="93"/>
      <c r="Q22" s="93"/>
      <c r="R22" s="93"/>
      <c r="S22" s="93"/>
      <c r="T22" s="93"/>
      <c r="U22" s="93"/>
      <c r="V22" s="93"/>
      <c r="W22" s="93"/>
      <c r="X22" s="93"/>
      <c r="Y22" s="93"/>
      <c r="Z22" s="93"/>
      <c r="AA22" s="93"/>
      <c r="AB22" s="93"/>
    </row>
    <row r="23" spans="1:28" s="94" customFormat="1" ht="108.75">
      <c r="A23" s="118" t="s">
        <v>158</v>
      </c>
      <c r="B23" s="119" t="s">
        <v>160</v>
      </c>
      <c r="C23" s="99" t="s">
        <v>386</v>
      </c>
      <c r="D23" s="100"/>
      <c r="E23" s="102" t="s">
        <v>385</v>
      </c>
      <c r="F23" s="102"/>
      <c r="G23" s="102" t="s">
        <v>213</v>
      </c>
      <c r="H23" s="102" t="s">
        <v>384</v>
      </c>
      <c r="I23" s="102" t="s">
        <v>214</v>
      </c>
      <c r="J23" s="100" t="s">
        <v>215</v>
      </c>
      <c r="K23" s="100" t="s">
        <v>383</v>
      </c>
      <c r="L23" s="100" t="s">
        <v>382</v>
      </c>
      <c r="M23" s="101" t="s">
        <v>338</v>
      </c>
      <c r="N23" s="92"/>
      <c r="O23" s="93"/>
      <c r="P23" s="93"/>
      <c r="Q23" s="93"/>
      <c r="R23" s="93"/>
      <c r="S23" s="93"/>
      <c r="T23" s="93"/>
      <c r="U23" s="93"/>
      <c r="V23" s="93"/>
      <c r="W23" s="93"/>
      <c r="X23" s="93"/>
      <c r="Y23" s="93"/>
      <c r="Z23" s="93"/>
      <c r="AA23" s="93"/>
      <c r="AB23" s="93"/>
    </row>
    <row r="24" spans="1:28" s="94" customFormat="1" ht="78.75" customHeight="1">
      <c r="A24" s="118" t="s">
        <v>158</v>
      </c>
      <c r="B24" s="119" t="s">
        <v>164</v>
      </c>
      <c r="C24" s="99" t="s">
        <v>373</v>
      </c>
      <c r="D24" s="100" t="s">
        <v>381</v>
      </c>
      <c r="E24" s="102"/>
      <c r="F24" s="102" t="s">
        <v>237</v>
      </c>
      <c r="G24" s="102" t="s">
        <v>372</v>
      </c>
      <c r="H24" s="102" t="s">
        <v>371</v>
      </c>
      <c r="I24" s="102" t="s">
        <v>299</v>
      </c>
      <c r="J24" s="100" t="s">
        <v>300</v>
      </c>
      <c r="K24" s="100" t="s">
        <v>370</v>
      </c>
      <c r="L24" s="100" t="s">
        <v>238</v>
      </c>
      <c r="M24" s="101" t="s">
        <v>239</v>
      </c>
      <c r="N24" s="92"/>
      <c r="O24" s="93"/>
      <c r="P24" s="93"/>
      <c r="Q24" s="93"/>
      <c r="R24" s="93"/>
      <c r="S24" s="93"/>
      <c r="T24" s="93"/>
      <c r="U24" s="93"/>
      <c r="V24" s="93"/>
      <c r="W24" s="93"/>
      <c r="X24" s="93"/>
      <c r="Y24" s="93"/>
      <c r="Z24" s="93"/>
      <c r="AA24" s="93"/>
      <c r="AB24" s="93"/>
    </row>
    <row r="25" spans="1:28" s="94" customFormat="1" ht="86.25" customHeight="1">
      <c r="A25" s="118" t="s">
        <v>158</v>
      </c>
      <c r="B25" s="119" t="s">
        <v>161</v>
      </c>
      <c r="C25" s="99" t="s">
        <v>377</v>
      </c>
      <c r="D25" s="100" t="s">
        <v>216</v>
      </c>
      <c r="E25" s="102" t="s">
        <v>217</v>
      </c>
      <c r="F25" s="102" t="s">
        <v>218</v>
      </c>
      <c r="G25" s="102" t="s">
        <v>219</v>
      </c>
      <c r="H25" s="102" t="s">
        <v>220</v>
      </c>
      <c r="I25" s="102" t="s">
        <v>379</v>
      </c>
      <c r="J25" s="100" t="s">
        <v>221</v>
      </c>
      <c r="K25" s="100" t="s">
        <v>222</v>
      </c>
      <c r="L25" s="100" t="s">
        <v>223</v>
      </c>
      <c r="M25" s="101" t="s">
        <v>380</v>
      </c>
      <c r="N25" s="92"/>
      <c r="O25" s="93"/>
      <c r="P25" s="93"/>
      <c r="Q25" s="93"/>
      <c r="R25" s="93"/>
      <c r="S25" s="93"/>
      <c r="T25" s="93"/>
      <c r="U25" s="93"/>
      <c r="V25" s="93"/>
      <c r="W25" s="93"/>
      <c r="X25" s="93"/>
      <c r="Y25" s="93"/>
      <c r="Z25" s="93"/>
      <c r="AA25" s="93"/>
      <c r="AB25" s="93"/>
    </row>
    <row r="26" spans="1:28" s="94" customFormat="1" ht="84" customHeight="1">
      <c r="A26" s="118" t="s">
        <v>158</v>
      </c>
      <c r="B26" s="119" t="s">
        <v>163</v>
      </c>
      <c r="C26" s="99" t="s">
        <v>374</v>
      </c>
      <c r="D26" s="100" t="s">
        <v>217</v>
      </c>
      <c r="E26" s="102" t="s">
        <v>233</v>
      </c>
      <c r="F26" s="102" t="s">
        <v>234</v>
      </c>
      <c r="G26" s="102" t="s">
        <v>235</v>
      </c>
      <c r="H26" s="102" t="s">
        <v>375</v>
      </c>
      <c r="I26" s="102"/>
      <c r="J26" s="100" t="s">
        <v>376</v>
      </c>
      <c r="K26" s="100" t="s">
        <v>222</v>
      </c>
      <c r="L26" s="100" t="s">
        <v>223</v>
      </c>
      <c r="M26" s="101" t="s">
        <v>236</v>
      </c>
      <c r="N26" s="92"/>
      <c r="O26" s="93"/>
      <c r="P26" s="93"/>
      <c r="Q26" s="93"/>
      <c r="R26" s="93"/>
      <c r="S26" s="93"/>
      <c r="T26" s="93"/>
      <c r="U26" s="93"/>
      <c r="V26" s="93"/>
      <c r="W26" s="93"/>
      <c r="X26" s="93"/>
      <c r="Y26" s="93"/>
      <c r="Z26" s="93"/>
      <c r="AA26" s="93"/>
      <c r="AB26" s="93"/>
    </row>
    <row r="27" spans="1:28" s="94" customFormat="1" ht="67.5" customHeight="1">
      <c r="A27" s="118" t="s">
        <v>158</v>
      </c>
      <c r="B27" s="119" t="s">
        <v>162</v>
      </c>
      <c r="C27" s="99" t="s">
        <v>378</v>
      </c>
      <c r="D27" s="100" t="s">
        <v>217</v>
      </c>
      <c r="E27" s="102" t="s">
        <v>224</v>
      </c>
      <c r="F27" s="102" t="s">
        <v>225</v>
      </c>
      <c r="G27" s="102" t="s">
        <v>226</v>
      </c>
      <c r="H27" s="102" t="s">
        <v>227</v>
      </c>
      <c r="I27" s="102" t="s">
        <v>228</v>
      </c>
      <c r="J27" s="100" t="s">
        <v>229</v>
      </c>
      <c r="K27" s="100" t="s">
        <v>230</v>
      </c>
      <c r="L27" s="100" t="s">
        <v>231</v>
      </c>
      <c r="M27" s="101" t="s">
        <v>232</v>
      </c>
      <c r="N27" s="92"/>
      <c r="O27" s="93"/>
      <c r="P27" s="93"/>
      <c r="Q27" s="93"/>
      <c r="R27" s="93"/>
      <c r="S27" s="93"/>
      <c r="T27" s="93"/>
      <c r="U27" s="93"/>
      <c r="V27" s="93"/>
      <c r="W27" s="93"/>
      <c r="X27" s="93"/>
      <c r="Y27" s="93"/>
      <c r="Z27" s="93"/>
      <c r="AA27" s="93"/>
      <c r="AB27" s="93"/>
    </row>
    <row r="28" spans="1:14" ht="218.25">
      <c r="A28" s="116" t="s">
        <v>17</v>
      </c>
      <c r="B28" s="117" t="s">
        <v>7</v>
      </c>
      <c r="C28" s="99" t="s">
        <v>328</v>
      </c>
      <c r="D28" s="100" t="s">
        <v>312</v>
      </c>
      <c r="E28" s="100" t="s">
        <v>366</v>
      </c>
      <c r="F28" s="100" t="s">
        <v>329</v>
      </c>
      <c r="G28" s="100" t="s">
        <v>313</v>
      </c>
      <c r="H28" s="100" t="s">
        <v>314</v>
      </c>
      <c r="I28" s="100" t="s">
        <v>172</v>
      </c>
      <c r="J28" s="100" t="s">
        <v>330</v>
      </c>
      <c r="K28" s="100" t="s">
        <v>315</v>
      </c>
      <c r="L28" s="100" t="s">
        <v>316</v>
      </c>
      <c r="M28" s="101" t="s">
        <v>331</v>
      </c>
      <c r="N28" s="92" t="s">
        <v>332</v>
      </c>
    </row>
    <row r="29" spans="1:14" ht="117">
      <c r="A29" s="116" t="s">
        <v>2</v>
      </c>
      <c r="B29" s="117" t="s">
        <v>18</v>
      </c>
      <c r="C29" s="99" t="s">
        <v>317</v>
      </c>
      <c r="D29" s="100" t="s">
        <v>318</v>
      </c>
      <c r="E29" s="100"/>
      <c r="F29" s="100" t="s">
        <v>319</v>
      </c>
      <c r="G29" s="100" t="s">
        <v>320</v>
      </c>
      <c r="H29" s="100" t="s">
        <v>321</v>
      </c>
      <c r="I29" s="100"/>
      <c r="J29" s="100" t="s">
        <v>322</v>
      </c>
      <c r="K29" s="100" t="s">
        <v>323</v>
      </c>
      <c r="L29" s="100" t="s">
        <v>324</v>
      </c>
      <c r="M29" s="101"/>
      <c r="N29" s="92" t="s">
        <v>347</v>
      </c>
    </row>
    <row r="30" spans="1:14" ht="90" customHeight="1">
      <c r="A30" s="116" t="s">
        <v>61</v>
      </c>
      <c r="B30" s="117" t="s">
        <v>70</v>
      </c>
      <c r="C30" s="123" t="s">
        <v>461</v>
      </c>
      <c r="D30" s="122" t="s">
        <v>462</v>
      </c>
      <c r="E30" s="122" t="s">
        <v>463</v>
      </c>
      <c r="F30" s="122" t="s">
        <v>464</v>
      </c>
      <c r="G30" s="122" t="s">
        <v>465</v>
      </c>
      <c r="H30" s="122" t="s">
        <v>466</v>
      </c>
      <c r="I30" s="122" t="s">
        <v>467</v>
      </c>
      <c r="J30" s="122" t="s">
        <v>468</v>
      </c>
      <c r="K30" s="122" t="s">
        <v>469</v>
      </c>
      <c r="L30" s="122" t="s">
        <v>470</v>
      </c>
      <c r="M30" s="69" t="s">
        <v>471</v>
      </c>
      <c r="N30" s="51"/>
    </row>
    <row r="31" spans="1:14" ht="84">
      <c r="A31" s="116" t="s">
        <v>61</v>
      </c>
      <c r="B31" s="117" t="s">
        <v>301</v>
      </c>
      <c r="C31" s="123" t="s">
        <v>472</v>
      </c>
      <c r="D31" s="122" t="s">
        <v>473</v>
      </c>
      <c r="E31" s="122" t="s">
        <v>474</v>
      </c>
      <c r="F31" s="122" t="s">
        <v>475</v>
      </c>
      <c r="G31" s="122" t="s">
        <v>476</v>
      </c>
      <c r="H31" s="122" t="s">
        <v>477</v>
      </c>
      <c r="I31" s="122" t="s">
        <v>478</v>
      </c>
      <c r="J31" s="122" t="s">
        <v>479</v>
      </c>
      <c r="K31" s="122" t="s">
        <v>480</v>
      </c>
      <c r="L31" s="122" t="s">
        <v>481</v>
      </c>
      <c r="M31" s="69" t="s">
        <v>482</v>
      </c>
      <c r="N31" s="51"/>
    </row>
    <row r="32" spans="1:14" ht="84">
      <c r="A32" s="116" t="s">
        <v>20</v>
      </c>
      <c r="B32" s="117" t="s">
        <v>21</v>
      </c>
      <c r="C32" s="123" t="s">
        <v>483</v>
      </c>
      <c r="D32" s="122"/>
      <c r="E32" s="122" t="s">
        <v>484</v>
      </c>
      <c r="F32" s="122"/>
      <c r="G32" s="122" t="s">
        <v>485</v>
      </c>
      <c r="H32" s="122"/>
      <c r="I32" s="122" t="s">
        <v>486</v>
      </c>
      <c r="J32" s="122"/>
      <c r="K32" s="122" t="s">
        <v>487</v>
      </c>
      <c r="L32" s="122"/>
      <c r="M32" s="69" t="s">
        <v>488</v>
      </c>
      <c r="N32" s="51"/>
    </row>
    <row r="33" spans="1:14" ht="66.75">
      <c r="A33" s="116" t="s">
        <v>67</v>
      </c>
      <c r="B33" s="117" t="s">
        <v>19</v>
      </c>
      <c r="C33" s="123" t="s">
        <v>489</v>
      </c>
      <c r="D33" s="122" t="s">
        <v>490</v>
      </c>
      <c r="E33" s="122" t="s">
        <v>491</v>
      </c>
      <c r="F33" s="122"/>
      <c r="G33" s="122" t="s">
        <v>492</v>
      </c>
      <c r="H33" s="122"/>
      <c r="I33" s="122" t="s">
        <v>493</v>
      </c>
      <c r="J33" s="122"/>
      <c r="K33" s="122" t="s">
        <v>494</v>
      </c>
      <c r="L33" s="122"/>
      <c r="M33" s="69"/>
      <c r="N33" s="51"/>
    </row>
    <row r="34" spans="1:14" ht="125.25" customHeight="1">
      <c r="A34" s="50" t="s">
        <v>68</v>
      </c>
      <c r="B34" s="55" t="s">
        <v>24</v>
      </c>
      <c r="C34" s="99" t="s">
        <v>361</v>
      </c>
      <c r="D34" s="100" t="s">
        <v>325</v>
      </c>
      <c r="E34" s="104" t="s">
        <v>362</v>
      </c>
      <c r="F34" s="104"/>
      <c r="G34" s="104" t="s">
        <v>363</v>
      </c>
      <c r="H34" s="104" t="s">
        <v>326</v>
      </c>
      <c r="I34" s="104" t="s">
        <v>364</v>
      </c>
      <c r="J34" s="104"/>
      <c r="K34" s="104" t="s">
        <v>327</v>
      </c>
      <c r="L34" s="104" t="s">
        <v>365</v>
      </c>
      <c r="M34" s="69"/>
      <c r="N34" s="51"/>
    </row>
    <row r="35" spans="1:14" ht="87.75" customHeight="1">
      <c r="A35" s="116" t="s">
        <v>69</v>
      </c>
      <c r="B35" s="117" t="s">
        <v>5</v>
      </c>
      <c r="C35" s="123"/>
      <c r="D35" s="122"/>
      <c r="E35" s="122" t="s">
        <v>495</v>
      </c>
      <c r="F35" s="122"/>
      <c r="G35" s="122"/>
      <c r="H35" s="122"/>
      <c r="I35" s="122"/>
      <c r="J35" s="122"/>
      <c r="K35" s="122"/>
      <c r="L35" s="122" t="s">
        <v>495</v>
      </c>
      <c r="M35" s="69"/>
      <c r="N35" s="51"/>
    </row>
    <row r="36" spans="1:14" ht="109.5" customHeight="1">
      <c r="A36" s="116" t="s">
        <v>69</v>
      </c>
      <c r="B36" s="117" t="s">
        <v>12</v>
      </c>
      <c r="C36" s="123"/>
      <c r="D36" s="122"/>
      <c r="E36" s="122" t="s">
        <v>495</v>
      </c>
      <c r="F36" s="122"/>
      <c r="G36" s="122" t="s">
        <v>495</v>
      </c>
      <c r="H36" s="122"/>
      <c r="I36" s="122"/>
      <c r="J36" s="122"/>
      <c r="K36" s="122"/>
      <c r="L36" s="122"/>
      <c r="M36" s="69"/>
      <c r="N36" s="51"/>
    </row>
    <row r="37" spans="1:14" ht="112.5" customHeight="1">
      <c r="A37" s="116" t="s">
        <v>69</v>
      </c>
      <c r="B37" s="117" t="s">
        <v>24</v>
      </c>
      <c r="C37" s="123"/>
      <c r="D37" s="122"/>
      <c r="E37" s="122" t="s">
        <v>495</v>
      </c>
      <c r="F37" s="122"/>
      <c r="G37" s="122"/>
      <c r="H37" s="122"/>
      <c r="I37" s="122"/>
      <c r="J37" s="122"/>
      <c r="K37" s="122"/>
      <c r="L37" s="122" t="s">
        <v>495</v>
      </c>
      <c r="M37" s="69"/>
      <c r="N37" s="51"/>
    </row>
    <row r="38" spans="1:14" ht="125.25" customHeight="1">
      <c r="A38" s="116" t="s">
        <v>69</v>
      </c>
      <c r="B38" s="117" t="s">
        <v>25</v>
      </c>
      <c r="C38" s="123"/>
      <c r="D38" s="122"/>
      <c r="E38" s="122" t="s">
        <v>495</v>
      </c>
      <c r="F38" s="122"/>
      <c r="G38" s="122"/>
      <c r="H38" s="122"/>
      <c r="I38" s="122"/>
      <c r="J38" s="122"/>
      <c r="K38" s="122"/>
      <c r="L38" s="122" t="s">
        <v>495</v>
      </c>
      <c r="M38" s="69"/>
      <c r="N38" s="51"/>
    </row>
  </sheetData>
  <sheetProtection/>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98" r:id="rId1"/>
  <headerFooter>
    <oddFooter>&amp;R６年生　&amp;P/&amp;N</oddFooter>
  </headerFooter>
</worksheet>
</file>

<file path=xl/worksheets/sheet3.xml><?xml version="1.0" encoding="utf-8"?>
<worksheet xmlns="http://schemas.openxmlformats.org/spreadsheetml/2006/main" xmlns:r="http://schemas.openxmlformats.org/officeDocument/2006/relationships">
  <dimension ref="A1:M26"/>
  <sheetViews>
    <sheetView zoomScale="190" zoomScaleNormal="190" zoomScalePageLayoutView="0" workbookViewId="0" topLeftCell="A1">
      <selection activeCell="A1" sqref="A1"/>
    </sheetView>
  </sheetViews>
  <sheetFormatPr defaultColWidth="9.00390625" defaultRowHeight="15"/>
  <cols>
    <col min="1" max="1" width="23.00390625" style="58" bestFit="1" customWidth="1"/>
    <col min="2" max="2" width="9.00390625" style="58" customWidth="1"/>
    <col min="3" max="13" width="11.7109375" style="58" customWidth="1"/>
    <col min="14" max="16384" width="9.00390625" style="58" customWidth="1"/>
  </cols>
  <sheetData>
    <row r="1" ht="9">
      <c r="A1" s="3" t="s">
        <v>97</v>
      </c>
    </row>
    <row r="2" spans="1:13" ht="9">
      <c r="A2" s="3" t="s">
        <v>98</v>
      </c>
      <c r="C2" s="59"/>
      <c r="D2" s="59"/>
      <c r="E2" s="59"/>
      <c r="F2" s="59"/>
      <c r="G2" s="59"/>
      <c r="H2" s="59"/>
      <c r="I2" s="59"/>
      <c r="J2" s="59"/>
      <c r="K2" s="59"/>
      <c r="L2" s="59"/>
      <c r="M2" s="59"/>
    </row>
    <row r="3" spans="1:13" ht="9">
      <c r="A3" s="59" t="s">
        <v>99</v>
      </c>
      <c r="C3" s="59"/>
      <c r="D3" s="59"/>
      <c r="E3" s="59"/>
      <c r="F3" s="59"/>
      <c r="G3" s="59"/>
      <c r="H3" s="59"/>
      <c r="I3" s="59"/>
      <c r="J3" s="59"/>
      <c r="K3" s="59"/>
      <c r="L3" s="59"/>
      <c r="M3" s="59"/>
    </row>
    <row r="4" spans="1:13" ht="9">
      <c r="A4" s="59" t="s">
        <v>100</v>
      </c>
      <c r="C4" s="59"/>
      <c r="D4" s="59"/>
      <c r="E4" s="59"/>
      <c r="F4" s="59"/>
      <c r="G4" s="59"/>
      <c r="H4" s="59"/>
      <c r="I4" s="59"/>
      <c r="J4" s="59"/>
      <c r="K4" s="59"/>
      <c r="L4" s="59"/>
      <c r="M4" s="59"/>
    </row>
    <row r="5" spans="1:13" ht="9">
      <c r="A5" s="3" t="s">
        <v>101</v>
      </c>
      <c r="C5" s="59"/>
      <c r="D5" s="59"/>
      <c r="E5" s="59"/>
      <c r="F5" s="59"/>
      <c r="G5" s="59"/>
      <c r="H5" s="59"/>
      <c r="I5" s="59"/>
      <c r="J5" s="59"/>
      <c r="K5" s="59"/>
      <c r="L5" s="59"/>
      <c r="M5" s="59"/>
    </row>
    <row r="6" spans="1:13" ht="9">
      <c r="A6" s="3" t="s">
        <v>102</v>
      </c>
      <c r="C6" s="59"/>
      <c r="D6" s="59"/>
      <c r="E6" s="59"/>
      <c r="F6" s="59"/>
      <c r="G6" s="59"/>
      <c r="H6" s="59"/>
      <c r="I6" s="59"/>
      <c r="J6" s="59"/>
      <c r="K6" s="59"/>
      <c r="L6" s="59"/>
      <c r="M6" s="59"/>
    </row>
    <row r="7" spans="1:13" ht="9">
      <c r="A7" s="3" t="s">
        <v>103</v>
      </c>
      <c r="C7" s="59"/>
      <c r="D7" s="59"/>
      <c r="E7" s="59"/>
      <c r="F7" s="59"/>
      <c r="G7" s="59"/>
      <c r="H7" s="59"/>
      <c r="I7" s="59"/>
      <c r="J7" s="59"/>
      <c r="K7" s="59"/>
      <c r="L7" s="59"/>
      <c r="M7" s="59"/>
    </row>
    <row r="8" spans="1:13" ht="9">
      <c r="A8" s="60" t="s">
        <v>104</v>
      </c>
      <c r="C8" s="59"/>
      <c r="D8" s="59"/>
      <c r="E8" s="59"/>
      <c r="F8" s="59"/>
      <c r="G8" s="59"/>
      <c r="H8" s="59"/>
      <c r="I8" s="59"/>
      <c r="J8" s="59"/>
      <c r="K8" s="59"/>
      <c r="L8" s="59"/>
      <c r="M8" s="59"/>
    </row>
    <row r="9" spans="1:13" ht="9">
      <c r="A9" s="3" t="s">
        <v>105</v>
      </c>
      <c r="C9" s="59"/>
      <c r="D9" s="59"/>
      <c r="E9" s="59"/>
      <c r="F9" s="59"/>
      <c r="G9" s="59"/>
      <c r="H9" s="59"/>
      <c r="I9" s="59"/>
      <c r="J9" s="59"/>
      <c r="K9" s="59"/>
      <c r="L9" s="59"/>
      <c r="M9" s="59"/>
    </row>
    <row r="10" spans="1:13" ht="9">
      <c r="A10" s="3" t="s">
        <v>356</v>
      </c>
      <c r="C10" s="59"/>
      <c r="D10" s="59"/>
      <c r="E10" s="59"/>
      <c r="F10" s="59"/>
      <c r="G10" s="59"/>
      <c r="H10" s="59"/>
      <c r="I10" s="59"/>
      <c r="J10" s="59"/>
      <c r="K10" s="59"/>
      <c r="L10" s="59"/>
      <c r="M10" s="59"/>
    </row>
    <row r="11" spans="1:13" ht="9">
      <c r="A11" s="60" t="s">
        <v>106</v>
      </c>
      <c r="C11" s="59"/>
      <c r="D11" s="59"/>
      <c r="E11" s="59"/>
      <c r="F11" s="59"/>
      <c r="G11" s="59"/>
      <c r="H11" s="59"/>
      <c r="I11" s="59"/>
      <c r="J11" s="59"/>
      <c r="K11" s="59"/>
      <c r="L11" s="59"/>
      <c r="M11" s="59"/>
    </row>
    <row r="12" spans="1:13" ht="9">
      <c r="A12" s="60" t="s">
        <v>107</v>
      </c>
      <c r="C12" s="59"/>
      <c r="D12" s="59"/>
      <c r="E12" s="59"/>
      <c r="F12" s="59"/>
      <c r="G12" s="59"/>
      <c r="H12" s="59"/>
      <c r="I12" s="59"/>
      <c r="J12" s="59"/>
      <c r="K12" s="59"/>
      <c r="L12" s="59"/>
      <c r="M12" s="59"/>
    </row>
    <row r="13" spans="1:13" ht="9">
      <c r="A13" s="60" t="s">
        <v>108</v>
      </c>
      <c r="C13" s="59"/>
      <c r="D13" s="59"/>
      <c r="E13" s="59"/>
      <c r="F13" s="59"/>
      <c r="G13" s="59"/>
      <c r="H13" s="59"/>
      <c r="I13" s="59"/>
      <c r="J13" s="59"/>
      <c r="K13" s="59"/>
      <c r="L13" s="59"/>
      <c r="M13" s="59"/>
    </row>
    <row r="14" spans="1:13" ht="9">
      <c r="A14" s="60" t="s">
        <v>109</v>
      </c>
      <c r="C14" s="59"/>
      <c r="D14" s="59"/>
      <c r="E14" s="59"/>
      <c r="F14" s="59"/>
      <c r="G14" s="59"/>
      <c r="H14" s="59"/>
      <c r="I14" s="59"/>
      <c r="J14" s="59"/>
      <c r="K14" s="59"/>
      <c r="L14" s="59"/>
      <c r="M14" s="59"/>
    </row>
    <row r="15" spans="1:13" ht="9">
      <c r="A15" s="60" t="s">
        <v>110</v>
      </c>
      <c r="C15" s="59"/>
      <c r="D15" s="59"/>
      <c r="E15" s="59"/>
      <c r="F15" s="59"/>
      <c r="G15" s="59"/>
      <c r="H15" s="59"/>
      <c r="I15" s="59"/>
      <c r="J15" s="59"/>
      <c r="K15" s="59"/>
      <c r="L15" s="59"/>
      <c r="M15" s="59"/>
    </row>
    <row r="16" spans="1:13" ht="9">
      <c r="A16" s="60" t="s">
        <v>111</v>
      </c>
      <c r="C16" s="59"/>
      <c r="D16" s="59"/>
      <c r="E16" s="59"/>
      <c r="F16" s="59"/>
      <c r="G16" s="59"/>
      <c r="H16" s="59"/>
      <c r="I16" s="59"/>
      <c r="J16" s="59"/>
      <c r="K16" s="59"/>
      <c r="L16" s="59"/>
      <c r="M16" s="59"/>
    </row>
    <row r="17" spans="1:13" ht="9">
      <c r="A17" s="60" t="s">
        <v>112</v>
      </c>
      <c r="C17" s="59"/>
      <c r="D17" s="59"/>
      <c r="E17" s="59"/>
      <c r="F17" s="59"/>
      <c r="G17" s="59"/>
      <c r="H17" s="59"/>
      <c r="I17" s="59"/>
      <c r="J17" s="59"/>
      <c r="K17" s="59"/>
      <c r="L17" s="59"/>
      <c r="M17" s="59"/>
    </row>
    <row r="18" spans="1:13" ht="9">
      <c r="A18" s="60" t="s">
        <v>113</v>
      </c>
      <c r="C18" s="59"/>
      <c r="D18" s="59"/>
      <c r="E18" s="59"/>
      <c r="F18" s="59"/>
      <c r="G18" s="59"/>
      <c r="H18" s="59"/>
      <c r="I18" s="59"/>
      <c r="J18" s="59"/>
      <c r="K18" s="59"/>
      <c r="L18" s="59"/>
      <c r="M18" s="59"/>
    </row>
    <row r="19" spans="1:13" ht="9">
      <c r="A19" s="60" t="s">
        <v>114</v>
      </c>
      <c r="C19" s="59"/>
      <c r="D19" s="59"/>
      <c r="E19" s="59"/>
      <c r="F19" s="59"/>
      <c r="G19" s="59"/>
      <c r="H19" s="59"/>
      <c r="I19" s="59"/>
      <c r="J19" s="59"/>
      <c r="K19" s="59"/>
      <c r="L19" s="59"/>
      <c r="M19" s="59"/>
    </row>
    <row r="20" spans="1:13" ht="9">
      <c r="A20" s="60" t="s">
        <v>115</v>
      </c>
      <c r="C20" s="59"/>
      <c r="D20" s="59"/>
      <c r="E20" s="59"/>
      <c r="F20" s="59"/>
      <c r="G20" s="59"/>
      <c r="H20" s="59"/>
      <c r="I20" s="59"/>
      <c r="J20" s="59"/>
      <c r="K20" s="59"/>
      <c r="L20" s="59"/>
      <c r="M20" s="59"/>
    </row>
    <row r="21" spans="1:13" ht="9">
      <c r="A21" s="60" t="s">
        <v>116</v>
      </c>
      <c r="C21" s="59"/>
      <c r="D21" s="59"/>
      <c r="E21" s="59"/>
      <c r="F21" s="59"/>
      <c r="G21" s="59"/>
      <c r="H21" s="59"/>
      <c r="I21" s="59"/>
      <c r="J21" s="59"/>
      <c r="K21" s="59"/>
      <c r="L21" s="59"/>
      <c r="M21" s="59"/>
    </row>
    <row r="22" spans="1:13" ht="9">
      <c r="A22" s="60" t="s">
        <v>117</v>
      </c>
      <c r="C22" s="59"/>
      <c r="D22" s="59"/>
      <c r="E22" s="59"/>
      <c r="F22" s="59"/>
      <c r="G22" s="59"/>
      <c r="H22" s="59"/>
      <c r="I22" s="59"/>
      <c r="J22" s="59"/>
      <c r="K22" s="59"/>
      <c r="L22" s="59"/>
      <c r="M22" s="59"/>
    </row>
    <row r="23" spans="3:13" ht="9">
      <c r="C23" s="59"/>
      <c r="D23" s="59"/>
      <c r="E23" s="59"/>
      <c r="F23" s="59"/>
      <c r="G23" s="59"/>
      <c r="H23" s="59"/>
      <c r="I23" s="59"/>
      <c r="J23" s="59"/>
      <c r="K23" s="59"/>
      <c r="L23" s="59"/>
      <c r="M23" s="59"/>
    </row>
    <row r="24" spans="3:13" ht="9">
      <c r="C24" s="59"/>
      <c r="D24" s="59"/>
      <c r="E24" s="59"/>
      <c r="F24" s="59"/>
      <c r="G24" s="59"/>
      <c r="H24" s="59"/>
      <c r="I24" s="59"/>
      <c r="J24" s="59"/>
      <c r="K24" s="59"/>
      <c r="L24" s="59"/>
      <c r="M24" s="59"/>
    </row>
    <row r="25" spans="3:13" ht="9">
      <c r="C25" s="59"/>
      <c r="D25" s="59"/>
      <c r="E25" s="59"/>
      <c r="F25" s="59"/>
      <c r="G25" s="59"/>
      <c r="H25" s="59"/>
      <c r="I25" s="59"/>
      <c r="J25" s="59"/>
      <c r="K25" s="59"/>
      <c r="L25" s="59"/>
      <c r="M25" s="59"/>
    </row>
    <row r="26" spans="3:13" ht="9">
      <c r="C26" s="59"/>
      <c r="D26" s="59"/>
      <c r="E26" s="59"/>
      <c r="F26" s="59"/>
      <c r="G26" s="59"/>
      <c r="H26" s="59"/>
      <c r="I26" s="59"/>
      <c r="J26" s="59"/>
      <c r="K26" s="59"/>
      <c r="L26" s="59"/>
      <c r="M26" s="59"/>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140625" defaultRowHeight="15"/>
  <cols>
    <col min="1" max="10" width="14.00390625" style="0" customWidth="1"/>
  </cols>
  <sheetData>
    <row r="1" ht="12.75">
      <c r="A1" s="121" t="s">
        <v>120</v>
      </c>
    </row>
    <row r="3" spans="1:10" ht="12.75">
      <c r="A3" s="81" t="s">
        <v>121</v>
      </c>
      <c r="B3" s="81"/>
      <c r="C3" s="81"/>
      <c r="D3" s="81"/>
      <c r="E3" s="81"/>
      <c r="G3" s="81"/>
      <c r="H3" s="81"/>
      <c r="I3" s="81"/>
      <c r="J3" s="81"/>
    </row>
    <row r="4" spans="1:10" ht="12.75">
      <c r="A4" s="81" t="s">
        <v>122</v>
      </c>
      <c r="B4" s="81"/>
      <c r="C4" s="81"/>
      <c r="D4" s="81"/>
      <c r="E4" s="81"/>
      <c r="G4" s="81"/>
      <c r="H4" s="81"/>
      <c r="I4" s="81"/>
      <c r="J4" s="81"/>
    </row>
    <row r="5" spans="1:10" ht="12.75">
      <c r="A5" s="81" t="s">
        <v>123</v>
      </c>
      <c r="B5" s="81"/>
      <c r="C5" s="81"/>
      <c r="D5" s="81"/>
      <c r="E5" s="81"/>
      <c r="G5" s="81"/>
      <c r="H5" s="81"/>
      <c r="I5" s="81"/>
      <c r="J5" s="81"/>
    </row>
    <row r="6" spans="1:10" ht="12.75">
      <c r="A6" s="81"/>
      <c r="B6" s="81"/>
      <c r="C6" s="81"/>
      <c r="D6" s="81"/>
      <c r="E6" s="81"/>
      <c r="G6" s="81"/>
      <c r="H6" s="81"/>
      <c r="I6" s="81"/>
      <c r="J6" s="81"/>
    </row>
    <row r="7" spans="1:10" ht="12.75">
      <c r="A7" s="81" t="s">
        <v>124</v>
      </c>
      <c r="B7" s="81"/>
      <c r="C7" s="81"/>
      <c r="D7" s="81"/>
      <c r="E7" s="81"/>
      <c r="G7" s="81"/>
      <c r="H7" s="81"/>
      <c r="I7" s="81"/>
      <c r="J7" s="81"/>
    </row>
    <row r="8" spans="1:10" ht="12.75">
      <c r="A8" s="81" t="s">
        <v>125</v>
      </c>
      <c r="B8" s="81"/>
      <c r="C8" s="81"/>
      <c r="D8" s="81"/>
      <c r="E8" s="81"/>
      <c r="G8" s="81"/>
      <c r="H8" s="81"/>
      <c r="I8" s="81"/>
      <c r="J8" s="81"/>
    </row>
    <row r="9" spans="1:10" ht="12.75">
      <c r="A9" s="81" t="s">
        <v>126</v>
      </c>
      <c r="B9" s="81"/>
      <c r="C9" s="81"/>
      <c r="D9" s="81"/>
      <c r="E9" s="81"/>
      <c r="G9" s="81"/>
      <c r="H9" s="81"/>
      <c r="I9" s="81"/>
      <c r="J9" s="81"/>
    </row>
    <row r="10" spans="1:10" ht="12.75">
      <c r="A10" s="81"/>
      <c r="B10" s="81"/>
      <c r="C10" s="81"/>
      <c r="D10" s="81"/>
      <c r="E10" s="81"/>
      <c r="G10" s="81"/>
      <c r="H10" s="81"/>
      <c r="I10" s="81"/>
      <c r="J10" s="81"/>
    </row>
    <row r="11" spans="1:10" ht="12.75">
      <c r="A11" s="82" t="s">
        <v>127</v>
      </c>
      <c r="B11" s="83" t="s">
        <v>128</v>
      </c>
      <c r="C11" s="82" t="s">
        <v>129</v>
      </c>
      <c r="D11" s="82" t="s">
        <v>130</v>
      </c>
      <c r="E11" s="84" t="s">
        <v>131</v>
      </c>
      <c r="F11" s="82" t="s">
        <v>171</v>
      </c>
      <c r="G11" s="82" t="s">
        <v>132</v>
      </c>
      <c r="H11" s="83" t="s">
        <v>133</v>
      </c>
      <c r="I11" s="82" t="s">
        <v>134</v>
      </c>
      <c r="J11" s="82" t="s">
        <v>135</v>
      </c>
    </row>
    <row r="12" spans="1:10" ht="12.75">
      <c r="A12" s="85" t="s">
        <v>136</v>
      </c>
      <c r="B12" s="86" t="s">
        <v>137</v>
      </c>
      <c r="C12" s="85" t="s">
        <v>138</v>
      </c>
      <c r="D12" s="85" t="s">
        <v>138</v>
      </c>
      <c r="E12" s="87" t="s">
        <v>138</v>
      </c>
      <c r="F12" s="85" t="s">
        <v>138</v>
      </c>
      <c r="G12" s="85" t="s">
        <v>139</v>
      </c>
      <c r="H12" s="86" t="s">
        <v>70</v>
      </c>
      <c r="I12" s="85" t="s">
        <v>138</v>
      </c>
      <c r="J12" s="85" t="s">
        <v>137</v>
      </c>
    </row>
    <row r="13" spans="1:10" ht="12.75">
      <c r="A13" s="85" t="s">
        <v>140</v>
      </c>
      <c r="B13" s="86" t="s">
        <v>139</v>
      </c>
      <c r="C13" s="85" t="s">
        <v>141</v>
      </c>
      <c r="D13" s="85" t="s">
        <v>141</v>
      </c>
      <c r="E13" s="87" t="s">
        <v>141</v>
      </c>
      <c r="F13" s="85" t="s">
        <v>170</v>
      </c>
      <c r="G13" s="88" t="s">
        <v>142</v>
      </c>
      <c r="H13" s="89" t="s">
        <v>143</v>
      </c>
      <c r="I13" s="88" t="s">
        <v>70</v>
      </c>
      <c r="J13" s="85" t="s">
        <v>141</v>
      </c>
    </row>
    <row r="14" spans="1:10" ht="12.75">
      <c r="A14" s="85" t="s">
        <v>139</v>
      </c>
      <c r="B14" s="89" t="s">
        <v>71</v>
      </c>
      <c r="C14" s="85" t="s">
        <v>140</v>
      </c>
      <c r="D14" s="85" t="s">
        <v>140</v>
      </c>
      <c r="E14" s="87" t="s">
        <v>140</v>
      </c>
      <c r="F14" s="85" t="s">
        <v>140</v>
      </c>
      <c r="G14" s="90"/>
      <c r="H14" s="90"/>
      <c r="I14" s="90"/>
      <c r="J14" s="85" t="s">
        <v>145</v>
      </c>
    </row>
    <row r="15" spans="1:10" ht="12.75">
      <c r="A15" s="88" t="s">
        <v>144</v>
      </c>
      <c r="B15" s="90"/>
      <c r="C15" s="85" t="s">
        <v>139</v>
      </c>
      <c r="D15" s="85" t="s">
        <v>139</v>
      </c>
      <c r="E15" s="87" t="s">
        <v>139</v>
      </c>
      <c r="F15" s="85" t="s">
        <v>458</v>
      </c>
      <c r="G15" s="90"/>
      <c r="H15" s="90"/>
      <c r="I15" s="90"/>
      <c r="J15" s="88" t="s">
        <v>146</v>
      </c>
    </row>
    <row r="16" spans="1:10" ht="12.75">
      <c r="A16" s="90"/>
      <c r="B16" s="90"/>
      <c r="C16" s="85" t="s">
        <v>147</v>
      </c>
      <c r="D16" s="85" t="s">
        <v>144</v>
      </c>
      <c r="E16" s="91" t="s">
        <v>147</v>
      </c>
      <c r="F16" s="85" t="s">
        <v>139</v>
      </c>
      <c r="G16" s="90"/>
      <c r="H16" s="90"/>
      <c r="I16" s="90"/>
      <c r="J16" s="90"/>
    </row>
    <row r="17" spans="1:10" ht="12.75">
      <c r="A17" s="90"/>
      <c r="B17" s="90"/>
      <c r="C17" s="88" t="s">
        <v>71</v>
      </c>
      <c r="D17" s="85" t="s">
        <v>147</v>
      </c>
      <c r="E17" s="90"/>
      <c r="F17" s="85" t="s">
        <v>459</v>
      </c>
      <c r="G17" s="90"/>
      <c r="H17" s="90"/>
      <c r="I17" s="90"/>
      <c r="J17" s="90"/>
    </row>
    <row r="18" spans="1:10" ht="12.75">
      <c r="A18" s="81"/>
      <c r="B18" s="81"/>
      <c r="C18" s="90"/>
      <c r="D18" s="88" t="s">
        <v>143</v>
      </c>
      <c r="E18" s="90"/>
      <c r="F18" s="88" t="s">
        <v>147</v>
      </c>
      <c r="G18" s="90"/>
      <c r="H18" s="90"/>
      <c r="I18" s="90"/>
      <c r="J18" s="90"/>
    </row>
    <row r="19" spans="1:10" ht="12.75">
      <c r="A19" s="81"/>
      <c r="B19" s="81"/>
      <c r="C19" s="81"/>
      <c r="D19" s="81"/>
      <c r="E19" s="81"/>
      <c r="G19" s="81"/>
      <c r="H19" s="81"/>
      <c r="I19" s="81"/>
      <c r="J19" s="81"/>
    </row>
    <row r="20" spans="1:10" ht="12.75">
      <c r="A20" s="81"/>
      <c r="B20" s="81"/>
      <c r="C20" s="81"/>
      <c r="D20" s="81"/>
      <c r="E20" s="81"/>
      <c r="G20" s="81"/>
      <c r="H20" s="81"/>
      <c r="I20" s="81"/>
      <c r="J20" s="81"/>
    </row>
    <row r="21" spans="1:10" ht="12.75">
      <c r="A21" s="81"/>
      <c r="B21" s="81"/>
      <c r="C21" s="81"/>
      <c r="D21" s="81"/>
      <c r="E21" s="81"/>
      <c r="G21" s="81"/>
      <c r="H21" s="81"/>
      <c r="I21" s="81"/>
      <c r="J21" s="81"/>
    </row>
    <row r="22" spans="1:10" ht="12.75">
      <c r="A22" s="81"/>
      <c r="B22" s="81"/>
      <c r="C22" s="81"/>
      <c r="D22" s="81"/>
      <c r="E22" s="81"/>
      <c r="G22" s="81"/>
      <c r="H22" s="81"/>
      <c r="I22" s="81"/>
      <c r="J22" s="81"/>
    </row>
    <row r="23" spans="1:10" ht="12.75">
      <c r="A23" s="81"/>
      <c r="B23" s="81"/>
      <c r="C23" s="81"/>
      <c r="D23" s="81"/>
      <c r="E23" s="81"/>
      <c r="G23" s="81"/>
      <c r="H23" s="81"/>
      <c r="I23" s="81"/>
      <c r="J23" s="81"/>
    </row>
    <row r="24" spans="1:10" ht="12.75">
      <c r="A24" s="81"/>
      <c r="B24" s="81"/>
      <c r="C24" s="81"/>
      <c r="D24" s="81"/>
      <c r="E24" s="81"/>
      <c r="G24" s="81"/>
      <c r="H24" s="81"/>
      <c r="I24" s="81"/>
      <c r="J24" s="81"/>
    </row>
    <row r="25" spans="1:10" ht="12.75">
      <c r="A25" s="81"/>
      <c r="B25" s="81"/>
      <c r="C25" s="81"/>
      <c r="D25" s="81"/>
      <c r="E25" s="81"/>
      <c r="G25" s="81"/>
      <c r="H25" s="81"/>
      <c r="I25" s="81"/>
      <c r="J25" s="81"/>
    </row>
    <row r="26" spans="1:10" ht="12.75">
      <c r="A26" s="81"/>
      <c r="B26" s="81"/>
      <c r="C26" s="81"/>
      <c r="D26" s="81"/>
      <c r="E26" s="81"/>
      <c r="G26" s="81"/>
      <c r="H26" s="81"/>
      <c r="I26" s="81"/>
      <c r="J26" s="81"/>
    </row>
    <row r="27" spans="1:10" ht="12.75">
      <c r="A27" s="81"/>
      <c r="B27" s="81"/>
      <c r="C27" s="81"/>
      <c r="D27" s="81"/>
      <c r="E27" s="81"/>
      <c r="G27" s="81"/>
      <c r="H27" s="81"/>
      <c r="I27" s="81"/>
      <c r="J27" s="81"/>
    </row>
    <row r="28" spans="1:10" ht="12.75">
      <c r="A28" s="81"/>
      <c r="B28" s="81"/>
      <c r="C28" s="81"/>
      <c r="D28" s="81"/>
      <c r="E28" s="81"/>
      <c r="G28" s="81"/>
      <c r="H28" s="81"/>
      <c r="I28" s="81"/>
      <c r="J28" s="81"/>
    </row>
    <row r="29" spans="1:10" ht="12.75">
      <c r="A29" s="81"/>
      <c r="B29" s="81"/>
      <c r="C29" s="81"/>
      <c r="D29" s="81"/>
      <c r="E29" s="81"/>
      <c r="G29" s="81"/>
      <c r="H29" s="81"/>
      <c r="I29" s="81"/>
      <c r="J29" s="81"/>
    </row>
    <row r="30" spans="1:10" ht="12.75">
      <c r="A30" s="81"/>
      <c r="B30" s="81"/>
      <c r="C30" s="81"/>
      <c r="D30" s="81"/>
      <c r="E30" s="81"/>
      <c r="G30" s="81"/>
      <c r="H30" s="81"/>
      <c r="I30" s="81"/>
      <c r="J30" s="81"/>
    </row>
    <row r="31" spans="1:10" ht="12.75">
      <c r="A31" s="81"/>
      <c r="B31" s="81"/>
      <c r="C31" s="81"/>
      <c r="D31" s="81"/>
      <c r="E31" s="81"/>
      <c r="G31" s="81"/>
      <c r="H31" s="81"/>
      <c r="I31" s="81"/>
      <c r="J31" s="81"/>
    </row>
    <row r="32" spans="1:10" ht="12.75">
      <c r="A32" s="81"/>
      <c r="B32" s="81"/>
      <c r="C32" s="81"/>
      <c r="D32" s="81"/>
      <c r="E32" s="81"/>
      <c r="G32" s="81"/>
      <c r="H32" s="81"/>
      <c r="I32" s="81"/>
      <c r="J32" s="81"/>
    </row>
    <row r="33" spans="1:10" ht="12.75">
      <c r="A33" s="81"/>
      <c r="B33" s="81"/>
      <c r="C33" s="81"/>
      <c r="D33" s="81"/>
      <c r="E33" s="81"/>
      <c r="G33" s="81"/>
      <c r="H33" s="81"/>
      <c r="I33" s="81"/>
      <c r="J33" s="81"/>
    </row>
    <row r="34" spans="1:10" ht="12.75">
      <c r="A34" s="81"/>
      <c r="B34" s="81"/>
      <c r="C34" s="81"/>
      <c r="D34" s="81"/>
      <c r="E34" s="81"/>
      <c r="G34" s="81"/>
      <c r="H34" s="81"/>
      <c r="I34" s="81"/>
      <c r="J34" s="81"/>
    </row>
    <row r="35" spans="1:10" ht="12.75">
      <c r="A35" s="81"/>
      <c r="B35" s="81"/>
      <c r="C35" s="81"/>
      <c r="D35" s="81"/>
      <c r="E35" s="81"/>
      <c r="G35" s="81"/>
      <c r="H35" s="81"/>
      <c r="I35" s="81"/>
      <c r="J35" s="81"/>
    </row>
    <row r="36" spans="1:10" ht="12.75">
      <c r="A36" s="81"/>
      <c r="B36" s="81"/>
      <c r="C36" s="81"/>
      <c r="D36" s="81"/>
      <c r="E36" s="81"/>
      <c r="G36" s="81"/>
      <c r="H36" s="81"/>
      <c r="I36" s="81"/>
      <c r="J36" s="81"/>
    </row>
    <row r="37" spans="1:10" ht="12.75">
      <c r="A37" s="81"/>
      <c r="B37" s="81"/>
      <c r="C37" s="81"/>
      <c r="D37" s="81"/>
      <c r="E37" s="81"/>
      <c r="G37" s="81"/>
      <c r="H37" s="81"/>
      <c r="I37" s="81"/>
      <c r="J37" s="81"/>
    </row>
    <row r="38" spans="1:10" ht="12.75">
      <c r="A38" s="81"/>
      <c r="B38" s="81"/>
      <c r="C38" s="81"/>
      <c r="D38" s="81"/>
      <c r="E38" s="81"/>
      <c r="G38" s="81"/>
      <c r="H38" s="81"/>
      <c r="I38" s="81"/>
      <c r="J38" s="81"/>
    </row>
    <row r="39" spans="1:10" ht="12.75">
      <c r="A39" s="81"/>
      <c r="B39" s="81"/>
      <c r="C39" s="81"/>
      <c r="D39" s="81"/>
      <c r="E39" s="81"/>
      <c r="G39" s="81"/>
      <c r="H39" s="81"/>
      <c r="I39" s="81"/>
      <c r="J39" s="81"/>
    </row>
    <row r="40" spans="1:10" ht="12.75">
      <c r="A40" s="81"/>
      <c r="B40" s="81"/>
      <c r="C40" s="81"/>
      <c r="D40" s="81"/>
      <c r="E40" s="81"/>
      <c r="G40" s="81"/>
      <c r="H40" s="81"/>
      <c r="I40" s="81"/>
      <c r="J40" s="81"/>
    </row>
    <row r="41" spans="1:10" ht="12.75">
      <c r="A41" s="81"/>
      <c r="B41" s="81"/>
      <c r="C41" s="81"/>
      <c r="D41" s="81"/>
      <c r="E41" s="81"/>
      <c r="G41" s="81"/>
      <c r="H41" s="81"/>
      <c r="I41" s="81"/>
      <c r="J41" s="81"/>
    </row>
    <row r="42" spans="3:10" ht="12.75">
      <c r="C42" s="81"/>
      <c r="D42" s="81"/>
      <c r="E42" s="81"/>
      <c r="G42" s="81"/>
      <c r="H42" s="81"/>
      <c r="I42" s="81"/>
      <c r="J42" s="81"/>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2017-07-21T00:26:22Z</cp:lastPrinted>
  <dcterms:created xsi:type="dcterms:W3CDTF">2012-09-21T00:30:40Z</dcterms:created>
  <dcterms:modified xsi:type="dcterms:W3CDTF">2020-04-08T23:02:44Z</dcterms:modified>
  <cp:category/>
  <cp:version/>
  <cp:contentType/>
  <cp:contentStatus/>
</cp:coreProperties>
</file>