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内容項目別】全体計画例別葉2年" sheetId="1" r:id="rId1"/>
    <sheet name="【内容項目別】発行者別一覧2年" sheetId="2" r:id="rId2"/>
    <sheet name="ご利用の留意点" sheetId="3" r:id="rId3"/>
  </sheets>
  <definedNames>
    <definedName name="_xlnm.Print_Area" localSheetId="0">'【内容項目別】全体計画例別葉2年'!$A$1:$K$27</definedName>
    <definedName name="_xlnm.Print_Titles" localSheetId="0">'【内容項目別】全体計画例別葉2年'!$A:$E,'【内容項目別】全体計画例別葉2年'!$6:$8</definedName>
    <definedName name="_xlnm.Print_Titles" localSheetId="1">'【内容項目別】発行者別一覧2年'!$A:$A,'【内容項目別】発行者別一覧2年'!$6:$8</definedName>
    <definedName name="音楽">'【内容項目別】発行者別一覧2年'!$S$8:$T$27</definedName>
    <definedName name="国語">'【内容項目別】発行者別一覧2年'!$B$8:$E$27</definedName>
    <definedName name="算数">'【内容項目別】発行者別一覧2年'!$F$8:$K$27</definedName>
    <definedName name="図画工作">'【内容項目別】発行者別一覧2年'!$U$8:$V$27</definedName>
    <definedName name="生活">'【内容項目別】発行者別一覧2年'!$L$8:$R$27</definedName>
  </definedNames>
  <calcPr fullCalcOnLoad="1"/>
</workbook>
</file>

<file path=xl/sharedStrings.xml><?xml version="1.0" encoding="utf-8"?>
<sst xmlns="http://schemas.openxmlformats.org/spreadsheetml/2006/main" count="457" uniqueCount="359">
  <si>
    <t>課題の内容</t>
  </si>
  <si>
    <t>学年の重点課題</t>
  </si>
  <si>
    <t>算数</t>
  </si>
  <si>
    <t>特別活動</t>
  </si>
  <si>
    <t>光文書院</t>
  </si>
  <si>
    <t>道徳</t>
  </si>
  <si>
    <t>学級活動</t>
  </si>
  <si>
    <t>地域・家庭
との連携</t>
  </si>
  <si>
    <t>東京書籍</t>
  </si>
  <si>
    <t>クラブ，児童会，
委員会</t>
  </si>
  <si>
    <t>善悪を判断し，人間としてしてはならないことをしない</t>
  </si>
  <si>
    <t xml:space="preserve">●係を決めよう/4月
●清掃活動を見直そう/6月
</t>
  </si>
  <si>
    <t>●自分たちの町を知ろう/5月
●もっと自分たちの町を知ろう/11月</t>
  </si>
  <si>
    <t>●学級文庫の使い方を考えよう/10月
●学校図書館を探検しよう/11月</t>
  </si>
  <si>
    <t>●夏休みの計画を立てよう/7月
●2学期の目標を立てよう/9月
●冬休みの計画を立てよう/12月
●3学期の目標を立てよう/1月</t>
  </si>
  <si>
    <t>●6年生を送る会の準備をしよう/2月</t>
  </si>
  <si>
    <t xml:space="preserve">●学級目標を決めよう/4月
●6年生を送る会の準備をしよう/2月
</t>
  </si>
  <si>
    <t>●1学期を振り返ろう/7月
●夏休みを振り返ろう/9月
●2学期を振り返ろう/12月
●1年間を振り返ろう/3月</t>
  </si>
  <si>
    <t>●全校集会/5月
●全校集会/10月
●全校集会/1月</t>
  </si>
  <si>
    <t>●1年間の活動のまとめ/3月</t>
  </si>
  <si>
    <t>体育</t>
  </si>
  <si>
    <t>　　　
　　　　　教科・領域など
　内容項目</t>
  </si>
  <si>
    <t>光村図書</t>
  </si>
  <si>
    <t>教育芸術社</t>
  </si>
  <si>
    <t>日本文教出版</t>
  </si>
  <si>
    <t>学校図書</t>
  </si>
  <si>
    <t>教育出版</t>
  </si>
  <si>
    <t>光村図書</t>
  </si>
  <si>
    <t>大日本図書</t>
  </si>
  <si>
    <t>学校図書</t>
  </si>
  <si>
    <t>啓林館</t>
  </si>
  <si>
    <t>日本文教出版</t>
  </si>
  <si>
    <t>東京書籍</t>
  </si>
  <si>
    <t>開隆堂</t>
  </si>
  <si>
    <t>国語</t>
  </si>
  <si>
    <t>生活</t>
  </si>
  <si>
    <t>図画工作</t>
  </si>
  <si>
    <t>音楽</t>
  </si>
  <si>
    <t>国語</t>
  </si>
  <si>
    <t>東京書籍</t>
  </si>
  <si>
    <t>教科</t>
  </si>
  <si>
    <t>教科</t>
  </si>
  <si>
    <t>教科</t>
  </si>
  <si>
    <t>東京書籍</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</si>
  <si>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</si>
  <si>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</si>
  <si>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</si>
  <si>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</si>
  <si>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</si>
  <si>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</si>
  <si>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</si>
  <si>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</si>
  <si>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</si>
  <si>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</si>
  <si>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</si>
  <si>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</si>
  <si>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</si>
  <si>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</si>
  <si>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</si>
  <si>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</si>
  <si>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</si>
  <si>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</si>
  <si>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</si>
  <si>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●学校大すき/4月</t>
  </si>
  <si>
    <t>●げんかんそうじ/5月
●わたしのおじいさん，おばあさん/9月</t>
  </si>
  <si>
    <t>●やさい村の子どもたち/6月
●のこぎり山の大ぶつ/10月</t>
  </si>
  <si>
    <t>●オリンピックとパラリンピックのはた/7月
●ジョゼくんとおりがみ/11月</t>
  </si>
  <si>
    <t xml:space="preserve">●はたけの先生/11月
</t>
  </si>
  <si>
    <t>●くつかくし/10月
●レッドカード/10月
●おかあさんとのやくそく/12月</t>
  </si>
  <si>
    <t>●ぼくのまちも，ひかってる！/9月
●かいらんばん/12月</t>
  </si>
  <si>
    <t>●わたしたちもしごとをしたい/6月
●きれいになったずこうしつ/1月</t>
  </si>
  <si>
    <t>●おりがみ名人/2月</t>
  </si>
  <si>
    <t>●さくらの木といっしょに/3月</t>
  </si>
  <si>
    <t>あいさつなどの基本的な生活習慣，社会生活上のきまりを身に付ける</t>
  </si>
  <si>
    <t xml:space="preserve">●お月さまがみている/11月
●ねこがわらった/付録
</t>
  </si>
  <si>
    <t>●学校たんけん/4月
●ぐみの木と小鳥/9月
●とくべつなたからもの/2月
●小さなゆきうさぎ/付録</t>
  </si>
  <si>
    <t>●くろぶたのしっぱい/5月
●おとす人，ひろう人/付録</t>
  </si>
  <si>
    <t>●うつくしいもの，うつくしいこころ/11月
●しあわせの王子/付録</t>
  </si>
  <si>
    <t>光村図書</t>
  </si>
  <si>
    <t>あいさつなどの基本的な生活習慣，社会生活上のきまりを身に付ける</t>
  </si>
  <si>
    <t>日本文教出版</t>
  </si>
  <si>
    <t>教育芸術社</t>
  </si>
  <si>
    <t>図画工作</t>
  </si>
  <si>
    <t>開隆堂</t>
  </si>
  <si>
    <t>教科書会社名一覧　※削除しないようご注意ください。</t>
  </si>
  <si>
    <t>国語</t>
  </si>
  <si>
    <t>東京書籍</t>
  </si>
  <si>
    <t>国語</t>
  </si>
  <si>
    <t>学校図書</t>
  </si>
  <si>
    <t>三省堂</t>
  </si>
  <si>
    <t>教育出版</t>
  </si>
  <si>
    <t>光村図書</t>
  </si>
  <si>
    <t>算数</t>
  </si>
  <si>
    <t>大日本図書</t>
  </si>
  <si>
    <t>啓林館</t>
  </si>
  <si>
    <t>日本文教出版</t>
  </si>
  <si>
    <t>生活</t>
  </si>
  <si>
    <t>生活</t>
  </si>
  <si>
    <t>生活</t>
  </si>
  <si>
    <t>日本文教出版</t>
  </si>
  <si>
    <t>音楽</t>
  </si>
  <si>
    <t>音楽</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</si>
  <si>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</si>
  <si>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</si>
  <si>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</si>
  <si>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</si>
  <si>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</si>
  <si>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</si>
  <si>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</si>
  <si>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</si>
  <si>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</si>
  <si>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</si>
  <si>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</si>
  <si>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</si>
  <si>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</si>
  <si>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</si>
  <si>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</si>
  <si>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</si>
  <si>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</si>
  <si>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</si>
  <si>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教育出版</t>
  </si>
  <si>
    <t>学校図書</t>
  </si>
  <si>
    <t>大日本図書</t>
  </si>
  <si>
    <t>教育芸術社</t>
  </si>
  <si>
    <t>日本文教出版</t>
  </si>
  <si>
    <t>光文書院</t>
  </si>
  <si>
    <t>学研教育みらい</t>
  </si>
  <si>
    <t>啓林館</t>
  </si>
  <si>
    <t xml:space="preserve">●本は友だち/7月
●かさこじぞう/1月
●この人をしょうかいします/2月
●ことばを広げよう/2月
●あなのやくわり/2月
●すきな場しょを教えよう/3月
●「ことばのアルバム」を作ろう/3月
</t>
  </si>
  <si>
    <t xml:space="preserve">●名前を見てちょうだい/5月
●サツマイモのそだて方/6月
●にたいみのことば/9月
●同じところ、ちがうところ/11月
●ことばを広げよう/2月
</t>
  </si>
  <si>
    <t xml:space="preserve">●こんな　もの，見つけたよ/6月
●おもちゃの作り方をせつめいしよう/11月
●わたしはおねえさん/12月
●にたいみのことば，はんたいのいみのことば/1月
●スーホの白い馬/2月
</t>
  </si>
  <si>
    <t xml:space="preserve">●きつねの　おきゃくさま/6月
●はんたいのいみの言葉、にたいみの言葉/9月
</t>
  </si>
  <si>
    <t xml:space="preserve">●かん字の　でき方/6月
●ことばで　あそぼう/6月
●ヤマタノオロチ/10月
●かさこじぞう/12月
●こんなあそびをしたよ/1月
</t>
  </si>
  <si>
    <t xml:space="preserve">●「言葉あそび」を　しよう/5月
●いなばの　しろうさぎ/7月
●かさこじぞう/1月
●むかしのあそび /1月
●音や様子をあらわす言葉/2月 
●いなばの　しろうさぎ/付録
</t>
  </si>
  <si>
    <t xml:space="preserve">●いなばの　白うさぎ/5月
●ことばあそびをしよう/9月
●ようすをあらわすことば/1月
</t>
  </si>
  <si>
    <t xml:space="preserve">●外国の小学校について聞こう/5月
●かたかなで書くことば/6月
●ビーバーの大工事/10月
</t>
  </si>
  <si>
    <t xml:space="preserve">●かん字の　でき方/6月
●あいさつのみぶりとことば/付録
</t>
  </si>
  <si>
    <t xml:space="preserve">●たんぽぽ/4月
●かんさつしたことを書こう/6月 
●サツマイモのそだて方/6月
●ビーバーの大工事/10月
</t>
  </si>
  <si>
    <t xml:space="preserve">●ちいさい　おおきい／つづけて　みよう　――日記――/4月
●すみれと　あり/5月
●「かんさつ発見カード」を　書こう/7月
●さけが大きくなるまで/10月
●てんとうむし／木/11月
</t>
  </si>
  <si>
    <t xml:space="preserve">●ふきのとう/4月
●春が　いっぱい/4月
●たんぽぽの　ちえ/5月
●かんさつ名人に　なろう/5月
●夏が　いっぱい/7月
●雨のうた/9月
●どうぶつ園のじゅうい/9月
●秋がいっぱい/10月
●冬がいっぱい/12月
●ねこのこ/1月
</t>
  </si>
  <si>
    <t xml:space="preserve">●スーホの白い馬/2月
</t>
  </si>
  <si>
    <t xml:space="preserve">●てんとうむし／木/11月
</t>
  </si>
  <si>
    <t xml:space="preserve">●おとのはなびら/1月
●スーホの白い馬/2月
</t>
  </si>
  <si>
    <t xml:space="preserve">●わにのおじいさんのたからもの/9月 
●かさこじぞう/1月
</t>
  </si>
  <si>
    <t xml:space="preserve">●ヤマタノオロチ/10月
●いちばんぼし/10月
●かさこじぞう/12月
●山/3月
</t>
  </si>
  <si>
    <t xml:space="preserve">●いろんなおとのあめ／空にぐうんと手をのばせ/9月
●かさこじぞう/1月
</t>
  </si>
  <si>
    <t xml:space="preserve">●たからさがしに　ちょうせん/6月
●やってごらんおもしろいよ/1月
</t>
  </si>
  <si>
    <t xml:space="preserve">●じゅんばんに　ならぼう/4月
●図書館たんけん/4月
●楽しかったよ，二年生/2月
●すてきなところをつたえよう/3月
</t>
  </si>
  <si>
    <t xml:space="preserve">●わかりやすく　あらわそう/4月
●どんな 計算に なるのかな？/5月
</t>
  </si>
  <si>
    <t xml:space="preserve">●せいりの しかた/4月
●はこの 形/2月
</t>
  </si>
  <si>
    <t xml:space="preserve">●時計を　生活に　生かそう/7月
</t>
  </si>
  <si>
    <t xml:space="preserve">●時こくと 時間/6月
</t>
  </si>
  <si>
    <t xml:space="preserve">●時こくと 時間(1)/4月
●時こくと 時間(2)/1月
</t>
  </si>
  <si>
    <t xml:space="preserve">●時こくと　時間/5月
</t>
  </si>
  <si>
    <t xml:space="preserve">●本でのしらべ方/1月
</t>
  </si>
  <si>
    <t xml:space="preserve">●ひろい　公園/5月 
</t>
  </si>
  <si>
    <t xml:space="preserve">●たからものをしょうかいしよう/11月
</t>
  </si>
  <si>
    <t xml:space="preserve">●はじめたよ、こんなこと/5月
●お話クイズ大会を　しよう／山の　としょかん／読書のへや/7月
●ヤマタノオロチ/10月
●本の「おび」を作ろう／読書のへや/12月
</t>
  </si>
  <si>
    <t xml:space="preserve">●いなばの　しろうさぎ/7月
●漢字のひろば③　二つの漢字でできている言葉／一年生で　学んだ　漢字②/9月
●この間に何があった ? /10月
●せかいじゅうの海が マザーグースのうた/1月
●こんなことができるようになったよ/2月
●音や様子をあらわす言葉/2月 
●いなばの　しろうさぎ/付録
</t>
  </si>
  <si>
    <t xml:space="preserve">●いなばの　白うさぎ/5月
●うれしい　ことば/6月
●ミリーのすてきなぼうし/7月
●ことばあそびをしよう/9月
●馬のおもちゃの作り方/11月
●はんたいことば/1月
●見たこと，かんじたこと/2月
</t>
  </si>
  <si>
    <t xml:space="preserve">●ことばで絵をつたえよう/6月
●絵を見てお話を書こう/10月
</t>
  </si>
  <si>
    <t xml:space="preserve">●図書館で　本を　さがそう／「生きものクイズ」を　作ろう/6月
●ないた赤おに／「お話びじゅつかん」を作ろう/11月
●みじかい言葉で/11月
●「しかけ絵本」を作ろう／おもちゃのせつめい書を書こう/12月
●せかいじゅうの海が マザーグースのうた/1月
</t>
  </si>
  <si>
    <t xml:space="preserve">●スイミー/6月
●お話のさくしゃになろう/12月
</t>
  </si>
  <si>
    <t xml:space="preserve">●学びの とびら/4月
●はこの 形を しらべよう/2月
</t>
  </si>
  <si>
    <t xml:space="preserve">●２年の ふくしゅう/3月
</t>
  </si>
  <si>
    <t xml:space="preserve">●２けたの たし算/4月
●２年の ふくしゅう/3月
</t>
  </si>
  <si>
    <t xml:space="preserve">●きょうの　できごと/4月
●かんさつ名人に　なろう/5月
●おもちゃの作り方をせつめいしよう/11月
</t>
  </si>
  <si>
    <t xml:space="preserve">●ちいさい　おおきい／つづけて　みよう　――日記――/4月
●「えいっ」/4月
●「かんさつ発見カード」を　書こう/7月
●町の「すてき」をつたえます /10月
●おもしろいもの、見つけたよ/10月
●「しかけ絵本」を作ろう／おもちゃのせつめい書を書こう/12月
●国語の学習　これまで　これから/3月
</t>
  </si>
  <si>
    <t xml:space="preserve">●いくつあつめられるかな/4月
●こんなことをしているよ/5月 
●「ことばのアルバム」を作ろう/3月
</t>
  </si>
  <si>
    <t xml:space="preserve">●風のゆうびんやさん/4月
●うれしくなることばをあつめよう/9月
●ニャーゴ/9月
</t>
  </si>
  <si>
    <t xml:space="preserve">●かさこじぞう/12月
</t>
  </si>
  <si>
    <t xml:space="preserve">●声の　ものさしを　つかおう/4月
●かさこじぞう/1月
●かまわずどんどん/付録
</t>
  </si>
  <si>
    <t xml:space="preserve">●うれしい　ことば/6月
●ミリーのすてきなぼうし/7月
●ことばでみちあんない/9月
</t>
  </si>
  <si>
    <t xml:space="preserve">●ひき算/5月
</t>
  </si>
  <si>
    <t xml:space="preserve">●どう　言えば　いいかな/6月
●知らせたいことをはがきに書こう/3月
●あいさつのみぶりとことば/付録
</t>
  </si>
  <si>
    <t xml:space="preserve">●声の　ものさしを　つかおう/4月
</t>
  </si>
  <si>
    <t xml:space="preserve">●いなばの　しろうさぎ/7月
●いなばの　しろうさぎ/付録
</t>
  </si>
  <si>
    <t xml:space="preserve">●いなばの　白うさぎ/5月
</t>
  </si>
  <si>
    <t xml:space="preserve">●風のゆうびんやさん/4月
●うれしくなることばをあつめよう/9月
●「ありがとう」をつたえよう/12月
●かさこじぞう/1月
●おばあちゃんに聞いたよ/1月
●この人をしょうかいします/2月
</t>
  </si>
  <si>
    <t xml:space="preserve">●ことばビンゴを　つくろう/4月
●スイミー/4月
●がんばってるよ、こんなこと/10月
●きつねのおきゃくさま/11月
●お手紙/3月
●くれよんがおれたとき/付録
</t>
  </si>
  <si>
    <t xml:space="preserve">●うれしく　なる　言葉/6月
●きつねの　おきゃくさま/6月
●「言葉のなかまさがしゲーム」を　しよう/7月
●話したいな、聞きたいな、夏休みのこと/9月 
●おもしろいもの、見つけたよ/10月
●ないた赤おに／「お話びじゅつかん」を作ろう/11月
●「クラスお楽しみ会」をひらこう /11月
●アレクサンダとぜんまいねずみ/3月
●国語の学習　これまで　これから/3月
●かまわずどんどん/付録
</t>
  </si>
  <si>
    <t xml:space="preserve">●ともだちを　さがそう/4月
●うれしい　ことば/6月
●スイミー/6月
●あったらいいな，こんなもの/7月
●お気に入りの本をしょうかいしよう/7月
●ことばでみちあんない/9月
●お手紙/10月
●そうだんにのってください/10月
●おにごっこ/1月
</t>
  </si>
  <si>
    <t xml:space="preserve">●声の　ものさしを　つかおう/4月
●漢字の　ひろば① 画と　書きじゅん／一年生で　学んだ　漢字①/5月
●かたかなで　書く　言葉 /5月
●図書館で　本を　さがそう／「生きものクイズ」を　作ろう/6月
●漢字の　ひろば②　なかまの　言葉と　漢字/6月
●「言葉のなかまさがしゲーム」を　しよう/7月
●漢字のひろば③　二つの漢字でできている言葉／一年生で　学んだ　漢字②/9月
●ないた赤おに／「お話びじゅつかん」を作ろう/11月
●漢字の広場④　漢字のつかい方と読み方／一年生で学んだ漢字③/12月
●むかしのあそびをせつめいしよう/1月
●主語とじゅつ語/2月
●漢字の広場⑤　同じ読み方の漢字/2月 
●漢字の広場⑥　組み合わせてできている漢字／一年生で学んだ漢字④/2月
</t>
  </si>
  <si>
    <t xml:space="preserve">●としょかんへ行こう/4月
●かん字の書き方/4月
●こんなことをしているよ/5月 
●かたかなで書くことば/6月
●ことばで絵をつたえよう/6月
●はんたいのいみのことば/9月 
●主語とじゅつ語/10月
●あそび方をせつ明しよう/11月
●なかまになることば/11月
●おくりがなに気をつけよう/12月
●どんな本を読んだかな/12月
●声に出してみよう/1月
●あなのやくわり/2月
</t>
  </si>
  <si>
    <t xml:space="preserve">●スイミー/6月
</t>
  </si>
  <si>
    <t xml:space="preserve">●かさこじぞう/1月
</t>
  </si>
  <si>
    <t xml:space="preserve">●かさこじぞう/1月
</t>
  </si>
  <si>
    <t xml:space="preserve">●風のゆうびんやさん/4月
●こんなことをしているよ/5月 
</t>
  </si>
  <si>
    <t xml:space="preserve">●スイミー/4月
●水ぞくかんのしいくいん/11月
●したことを生き生きと/12月
</t>
  </si>
  <si>
    <t xml:space="preserve">●スイミー/6月
●どうぶつ園のじゅうい/9月
</t>
  </si>
  <si>
    <t xml:space="preserve">●「えいっ」/4月
</t>
  </si>
  <si>
    <t xml:space="preserve">●なつ/6月
</t>
  </si>
  <si>
    <t xml:space="preserve">●おばあちゃんに聞いたよ/1月
</t>
  </si>
  <si>
    <t xml:space="preserve">●言いつたえられているお話を知ろう/7月
●かさこじぞう/1月
●おばあちゃんに聞いたよ/1月
</t>
  </si>
  <si>
    <t xml:space="preserve">●たし算の しかたを 考えよう/4月
●ひき算の　しかたを 考えよう/5月
●どんな 計算に なるのかな？/5月
●100より　大きい 数を しらべよう/6月
●水の かさを　はかって　あらわそう/6月
●計算の しかたを　くふうしよう/9月
●ひっ算の　しかたを 考えよう/9月
●さんかくや　しかくの 形をしらべよう/9月
●新しい　計算を　考えよう/10月
●九九を　つくろう/11月
●1000より　大きい　数をしらべよう/1月
●長い　長さを　はかって あらわそう/1月
●分けた　大きさの　あらわし方を　しらべよう/2月
●はこの 形を しらべよう/2月
●計算ピラミッド/3月
</t>
  </si>
  <si>
    <t xml:space="preserve">●２けたの ひき算/4月
●サッカーゲーム/5月
●100 より 大きい  数/5月
●友だちの 家は どこかな/5月
●かさの たんい/6月
●時こくの あらわし方/6月
●たし算と ひき算の ひっ算/9月
●ひっ算を つくろう/9月
●三角形と 四角形/9月
●かけ算/10月
●かけ算ビンゴ/10月
●九九の カードゲーム/10月
●かけ算九九づくり/10月
●長い ものの　長さの たんい/11月
●どれが おけるかな/11月
●1000 より 大きい 数/1月
●たし算と ひき算の かんけい/1月
●どんな 計算 するのかな/1月
●かけ算の きまり/2月
●分数/2月
●見えない 数は いくつかな/3月
</t>
  </si>
  <si>
    <t xml:space="preserve">●たし算の ひっ算/5月
●ひき算の ひっ算/5月
●1000までの 数/5月
●大きい 数の たし算と ひき算/6月
●ふりかえろう つなげよう/7月
●長さ(1)/7月
●かつどう!!/7月
●かけ算（1）/10月
●かけ算（3）/12月
●かつどう!!/12月
●10000 までの 数/1月
●ふりかえろう つなげよう/1月
●長さ（2）/1月
●ふりかえろう つなげよう/2月
●プログラミングのロ/3月
</t>
  </si>
  <si>
    <t xml:space="preserve">●ひょうと　グラフ/4月
●たすのかな　ひくのかな/5月
●10000までの　数/1月
●もんだいの　考え方/2月
</t>
  </si>
  <si>
    <t xml:space="preserve">●ひょうと グラフ/4月
●図を つかって 考えよう(2)/9月
●図を つかって 考えよう(3)/12月
●よみとる算数/3月 
</t>
  </si>
  <si>
    <t xml:space="preserve">●表と グラフ/4月
●100より 大きい 数/6月
●かけ算九九づくり/11月
●図をつかって考えよう/2月
●お楽しみ会で算数/3月
</t>
  </si>
  <si>
    <t xml:space="preserve">●ひょうと グラフ/4月
●かけ算（2）/11月
●たし算と ひき算/2月
●しりょうの せいり/2月
●今の自分を知ろう！/3月
</t>
  </si>
  <si>
    <t xml:space="preserve">●算数をつかって考えよう/3月
</t>
  </si>
  <si>
    <t xml:space="preserve">●たし算と　ひき算/4月
●長 さ/5月
●たし算と　ひき算の　ひっ算（1）/5月
●図を つかって 考えよう(1)/6月
●100を こえる 数/6月
●どんな計算になるのかな（1 ）/7月
●たし算と　ひき算の　ひっ算（2）/9月
●しきと 計算/10月
●かけ算(1)/10月
●かけ算（2）/11月
●三角形と 四角形/11月
●どんな計算になるのかな（2）/12月
●買えますか？買えませんか？/12月
●九九の　きまり/1月
●100cmを　こえる　長さ/1月
●1000を こえる 数/2月
●はこの　形/2月
●何番目/3月
●よみとる算数/3月 
</t>
  </si>
  <si>
    <t xml:space="preserve">●たし算/4月
●ひき算/5月
●長さの　単位/5月
●1000までの　数/6月
●たし算と　ひき算の　筆算/6月
●三角形と　四角形/9月
●かけ算（1）/10月
●かけ算（2）/11月
●九九の　ひょう/12月
●長い　長さ/1月
●はこの　形/2月
●算数アドベンチャー/3月
</t>
  </si>
  <si>
    <t xml:space="preserve">●長さを　はかって　あらわそう/5月
</t>
  </si>
  <si>
    <t xml:space="preserve">●長さの たんい/5月
</t>
  </si>
  <si>
    <t xml:space="preserve">●長さ/5月
●水のかさ/9月
●１を分けて/2月
</t>
  </si>
  <si>
    <t xml:space="preserve">●長 さ/5月
●か さ/7月
●分 数/3月
</t>
  </si>
  <si>
    <t xml:space="preserve">●水の　かさ/9月
●分数/3月
</t>
  </si>
  <si>
    <t xml:space="preserve">●九九の　ひょう/12月
</t>
  </si>
  <si>
    <t xml:space="preserve">●かけ算（2）/11月
</t>
  </si>
  <si>
    <t xml:space="preserve">●２けたの たし算と ひき算/4月
●２年の まとめ/3月
</t>
  </si>
  <si>
    <t xml:space="preserve">●時こくと 時間/4月
●三角形と四角形/9月
●はこの形/1月
●２年のまとめ/3月
</t>
  </si>
  <si>
    <t xml:space="preserve">●時こくと 時間/4月
●ふくしゅう/6月
●ふくしゅう/7月
●しきと 計算/10月
●ふくしゅう/11月
●ふくしゅう/12月
●ふくしゅう/2月
●もう　すぐ　３年生/3月
</t>
  </si>
  <si>
    <t xml:space="preserve">●２年の まとめ/3月
</t>
  </si>
  <si>
    <t xml:space="preserve">●わくわく算数学しゅう/4月
●算数のじゆうけんきゅう/7月
</t>
  </si>
  <si>
    <t xml:space="preserve">●タングラム/9月
●算数カレンダーを作ろう/12月
</t>
  </si>
  <si>
    <t xml:space="preserve">●三角形と 四角形/9月
●かけ算（3）/12月
●ふりかえろう つなげよう/1月
●はこの 形/3月
</t>
  </si>
  <si>
    <t xml:space="preserve">●強さや　はやさを　かんじて/4月
●きょくに 合った 歌い方/9月
●いい　音　見つけて/10月
</t>
  </si>
  <si>
    <t xml:space="preserve">●めざせ 楽き名人／かっこう，こぎつね 等/付録
</t>
  </si>
  <si>
    <t xml:space="preserve">●朝の　リズム/付録
</t>
  </si>
  <si>
    <t xml:space="preserve">●クリスマス ソングを 歌おう/付録
●音楽ランド／アンダルコの 歌 等/付録
</t>
  </si>
  <si>
    <t xml:space="preserve">●音／どんな 音が きこえるかな/9月
●にっぽん／夕やけ こやけ/11月
●おまつりの　音楽/11月
●音／おまつりの　音楽をつくろう/12月
●にっぽん／春が きた/3月
●音楽ランド／おまつり ワッショイ 等/付録
●にっぽん／つき，とんぼの めがね/付録
●ぜん校合しょう／校歌・きみがよ　等/付録
</t>
  </si>
  <si>
    <t xml:space="preserve">●リズムや ドレミと なかよし/5月
●音／音の かさなりや リズムを えらんで 合わせよう/6月
●音／どんな 音が きこえるかな/9月
●きょくの ながれ/1月
●くりかえしと かさなり/2月
●みんなで　合わせて/2月
</t>
  </si>
  <si>
    <t xml:space="preserve">●音／どんな 音が きこえるかな/9月
●にっぽん／春が きた/3月
●にっぽん／雪/付録
</t>
  </si>
  <si>
    <t xml:space="preserve">●強さや　はやさを　かんじて/4月
●いい　音　見つけて/10月
●音／みんなの 音楽時計を つくろう/3月
●音楽ランド／あの　青い　空のように　等/付録
</t>
  </si>
  <si>
    <t xml:space="preserve">●ようすを　おもいうかべよう/12月
●みんなで　楽しく/付録
</t>
  </si>
  <si>
    <t xml:space="preserve">●せいかつの　中にある音を楽しもう/7月
●虫のこえ/9月
●みんなで　楽しく/付録
</t>
  </si>
  <si>
    <t xml:space="preserve">●音楽で　みんなとつながろう/4月
●はくの　まとまりを　かんじとろう/5月
●ドレミであそぼう/6月
●せいかつの　中にある音を楽しもう/7月
●リズムをかさねて楽しもう/9月
●くりかえしを見つけよう/10月
●いろいろながっきの音をさがそう/11月
●みんなであわせて楽しもう/2月
</t>
  </si>
  <si>
    <t xml:space="preserve">●音楽で　みんなとつながろう/4月
●虫のこえ/9月
●日本の　うたで　つながろう/1月
●うたいつごう　日本の　うた/付録
●みんなで　楽しく/付録
</t>
  </si>
  <si>
    <t xml:space="preserve">●リズムや ドレミと なかよし/5月
●音／音の かさなりや リズムを えらんで 合わせよう/6月
●きょくの ながれ/1月
●くりかえしと かさなり/2月
●みんなで　合わせて/2月
●スキルアップ／手びょうしリレーで あそぼう/付録
</t>
  </si>
  <si>
    <t xml:space="preserve">●はくの　まとまりを　かんじとろう/5月
●ドレミであそぼう/6月
●リズムをかさねて楽しもう/9月
●いろいろながっきの音をさがそう/11月
●ようすを　おもいうかべよう/12月
●日本の　うたで　つながろう/1月
●みんなであわせて楽しもう/2月
</t>
  </si>
  <si>
    <t xml:space="preserve">●みんなで　楽しく/付録
</t>
  </si>
  <si>
    <t xml:space="preserve">●音楽で　みんなとつながろう/4月
</t>
  </si>
  <si>
    <t xml:space="preserve">●ヤマタノオロチ/10月
●きつねのおきゃくさま/11月
</t>
  </si>
  <si>
    <t xml:space="preserve">●リズム遊び＋表現遊び/9月
●リズム遊び＋表現遊び/2月
</t>
  </si>
  <si>
    <t xml:space="preserve">●固定遊具（平均台遊び）＋マット遊び/6月
●ボール投げゲーム（的当てゲーム）/6月
●固定遊具＋鉄棒遊び/10月
●投＋高跳び/10月
●ハードルリレー/11月
●跳び箱遊び/1月
</t>
  </si>
  <si>
    <t xml:space="preserve">●ニャーゴ/9月
</t>
  </si>
  <si>
    <t xml:space="preserve">●すきなこと、なあに/4月
●うれしくなることばをあつめよう/9月
●お手紙/11月
●どんな本を読んだかな/12月
●ないた赤おに/付録
</t>
  </si>
  <si>
    <t xml:space="preserve">●スイミー/4月
●書き出しを　くふうしよう/6月
●音や　ようすを　あらわす　ことば/6月
●ことばを　つないで　文を　作ろう１/7月
●お話クイズ大会を　しよう／山の　としょかん／読書のへや/7月
●どこをくらべる？/9月
●作ってあそぼう/10月
●こんなものがほしいなあ/11月
●何があったのかな/2月
</t>
  </si>
  <si>
    <t xml:space="preserve">●いろいろな　日記を　書こう/4月
●しらべよう、まとめよう　生きものの一生/5月
●ずかんを　つかって　まとめよう/5月
●がんばってるよ、こんなこと/10月
●二年生をふりかえって/3月
</t>
  </si>
  <si>
    <t xml:space="preserve">●かん字の　画/4月
●主語と　述語/5月
●かん字の　ひろば１/5月
●かん字の　でき方/6月
●げんこうようしの　つかい方/6月
●かん字の　ひろば２/6月
●ふだんの　できごとを　しょうかいしよう/7月
●くわしくあらわすことば・さししめすことば/9月
●声に出してたしかめよう/10月
●ことばをつないで文を作ろう２/10月
●とべとべ回れ/10月
●組み立てを考えよう/11月
●文のおしまいのひょうげん/11月
●ことばであそぼう１/11月
●ことばをつないで文を作ろう１/11月
●かん字の広場/12月
●ことばをつないで文を作ろう２/12月
●本の「おび」を作ろう／読書のへや/12月
●なかまのことば/1月
●二つのかん字でできたことば/2月
●ことばであそぼう２/2月
●ことばをつないで文を作ろう３/2月
</t>
  </si>
  <si>
    <t xml:space="preserve">●ねぎぼうずの　がくたい/4月
●はる/4月
●ほたるの　一生/5月
●しらべよう、まとめよう　生きものの一生/5月
●ずかんを　つかって　まとめよう/5月
●たこの すみ　いかの すみ/6月
●なつ/6月
●たべもの／いろんなおとのあめ/9月
●食べるのは、どこ/9月
●あき/10月
●水ぞくかんのしいくいん/11月
●ふゆ/1月
●どんぐり/1月
</t>
  </si>
  <si>
    <t xml:space="preserve">●じゅんばんに　ならぼう/4月
●図書館たんけん/4月
●ともだちを　さがそう/4月
●じゅんじょ/5月
●同じ　ぶぶんを　もつ　かん字/5月
●かん字の　ひろば①/6月
●かたかなの　ひろば/6月
●メモを　とる　とき/6月
●こんな　もの，見つけたよ/6月
●かん字のひろば②/9月
●ことばあそびをしよう/9月
●なかまのことばとかん字/9月
●かん字のひろば③/10月
●主語と述語に　気をつけよう/10月
●かん字の読み方/10月
●馬のおもちゃの作り方/11月
●かたかなで書くことば/11月
●せかい一の話/11月
●かん字の広場④/11月
●かん字の広場⑤/1月
●おにごっこ/1月
●カンジーはかせの大はつめい/2月
●ことばを楽しもう/2月
●すてきなところをつたえよう/3月
</t>
  </si>
  <si>
    <t xml:space="preserve">●サッカーゲーム/5月
●かけ算/10月
●九九の カードゲーム/10月
●かけ算九九づくり/10月
</t>
  </si>
  <si>
    <t xml:space="preserve">●どんな 計算に なるのかな？/5月
●新しい　計算を　考えよう/10月
●九九を　つくろう/11月
●図を　つかって　考えよう/2月
</t>
  </si>
  <si>
    <t xml:space="preserve">●時こくと 時間(1)/4月
●ふりかえろう つなげよう/7月
●かつどう!!/7月
●かつどう!!/12月
●ふりかえろう つなげよう/1月
●ふりかえろう つなげよう/2月
</t>
  </si>
  <si>
    <t xml:space="preserve">●大きい 数の たし算と ひき算/6月
</t>
  </si>
  <si>
    <t xml:space="preserve">●水の かさ/9月
●分数/12月
</t>
  </si>
  <si>
    <t xml:space="preserve">●算数をはじめよう！／算数でつかいたい考え方／ココアはいくつ/4月
●たし算/4月
●ロボットレース/9月
●九九であそぼう/11月
●九九ジグソーパズル/12月 
●数のめいろ/2月
</t>
  </si>
  <si>
    <t xml:space="preserve">●算数をはじめよう！／算数でつかいたい考え方／ココアはいくつ/4月
●たし算/4月
●ひき算/5月
●何人いるかな/5月
●たし算とひき算の図/7月
●たし算と ひき算/7月
●筆算をつくろう /7月
●ロボットレース/9月 
●かけ算/10月
●九九であそぼう/11月
●九九ジグソーパズル/12月
●長いものの長さ/12月
●算数カレンダーを作ろう/12月
●九九の表/1月
●1000より大きい数/2月
●数のめいろ/2月
</t>
  </si>
  <si>
    <t xml:space="preserve">●体ほぐしの運動遊び/4月
●多様な動きをつくる運動遊び/4月
●かけっこ・リレー/5月
●鬼遊び（宝取り鬼）/5月
●固定遊具（平均台遊び）＋マット遊び/6月
●ボール投げゲーム（的当てゲーム）/6月
●水遊び/7月
●体ほぐしの運動遊び/9月
●多様な動きをつくる運動遊び/9月
●リズム遊び＋表現遊び/9月
●固定遊具＋鉄棒遊び/10月
●投＋高跳び/10月
●ボール運び鬼/11月
●ハードルリレー/11月
●ボールけりゲーム（キックベースボール）/12月
●跳び箱遊び/1月
●多様な動きをつくる運動遊び/1月
●リズム遊び＋表現遊び/2月
●ボールけりゲーム（ドーナツサッカー）/3月
</t>
  </si>
  <si>
    <t xml:space="preserve">●かけっこ・リレー/5月
●鬼遊び（宝取り鬼）/5月
●ボール投げゲーム（的当てゲーム）/6月
●水遊び/7月
●ボール運び鬼/11月
●ハードルリレー/11月
●ボールけりゲーム（キックベースボール）/12月
●ボールけりゲーム（ドーナツサッカー）/3月
</t>
  </si>
  <si>
    <t xml:space="preserve">●リズム遊び＋表現遊び/9月
●リズム遊び＋表現遊び/2月
</t>
  </si>
  <si>
    <t xml:space="preserve">●体ほぐしの運動遊び/4月
●多様な動きをつくる運動遊び/4月
●かけっこ・リレー/5月
●鬼遊び（宝取り鬼）/5月
●固定遊具（平均台遊び）＋マット遊び/6月
●ボール投げゲーム（的当てゲーム）/6月
●水遊び/7月
●体ほぐしの運動遊び/9月
●多様な動きをつくる運動遊び/9月
●リズム遊び＋表現遊び/9月
●固定遊具＋鉄棒遊び/10月
●投＋高跳び/10月
●ボール運び鬼/11月
●ハードルリレー/11月
●ボールけりゲーム（キックベースボール）/12月
●跳び箱遊び/1月
●多様な動きをつくる運動遊び/1月
●リズム遊び＋表現遊び/2月
●ボールけりゲーム（ドーナツサッカー）/3月
</t>
  </si>
  <si>
    <t xml:space="preserve">●かけっこ・リレー/5月
●鬼遊び（宝取り鬼）/5月
●ボール投げゲーム（的当てゲーム）/6月
●水遊び/7月
●ボール運び鬼/11月
●ハードルリレー/11月
●ボールけりゲーム（キックベースボール）/12月
●ボールけりゲーム（ドーナツサッカー）/3月
</t>
  </si>
  <si>
    <t>＜英語＞</t>
  </si>
  <si>
    <t>三省堂</t>
  </si>
  <si>
    <t>開隆堂</t>
  </si>
  <si>
    <t>　　　　教科・領域など
　内容項目</t>
  </si>
  <si>
    <t>２年　全体計画例別葉（教科領域等と道徳との関連計画表）【内容項目別】　　2020年～2023年</t>
  </si>
  <si>
    <t>●できるよポンタくん/4月
●そこだよポンタくん/5月
●三べんかんがえて/7月
●ピーマンマンとよふかし大まおう/9月</t>
  </si>
  <si>
    <t>●ミーボーしんぶん/2月</t>
  </si>
  <si>
    <t>●あいさつがきらいな王さま/5月
●小さなできごと/1月</t>
  </si>
  <si>
    <t>●およげないりすさん/5月
●モムンとヘーテ/10月
●なかよしでいたい/付録</t>
  </si>
  <si>
    <t>●おとうとのたんじょう/6月
●一まいのしゃしん/2月
●わたしのものがたり/3月</t>
  </si>
  <si>
    <t>２年　全体計画例別葉（教科領域等と道徳との関連計画表）【内容項目別】　　2020年～2023年</t>
  </si>
  <si>
    <t>●みらいにむかってはばたこう！/3月</t>
  </si>
  <si>
    <t>●生きものなかよし大作せん/6月
●うごくうごくわたしのおもちゃ/9月</t>
  </si>
  <si>
    <t>●生きているってすごい！/6月
●はっけんかんどう夏休み/7月
●はっけん自分のよいところ/1月</t>
  </si>
  <si>
    <t>●町たんけん1/4月
●おもちゃのひろば/12月</t>
  </si>
  <si>
    <t>●まちはたからばこ/4月</t>
  </si>
  <si>
    <t xml:space="preserve">●まちをたんけん大はっけん/4月
</t>
  </si>
  <si>
    <t>●レッツゴー！町たんけん/4月
●もっと知りたいな町のこと/10月</t>
  </si>
  <si>
    <t>●ふしぎたんけんふれあいたんけん/4月</t>
  </si>
  <si>
    <t>●あしたへジャンプ/1月</t>
  </si>
  <si>
    <t>●みらいにむかってはばたこう！/3月</t>
  </si>
  <si>
    <t>●できるようになったこと/1月</t>
  </si>
  <si>
    <t>●あしたへダッシュ/２月</t>
  </si>
  <si>
    <t>●ひろがれわたし/2月</t>
  </si>
  <si>
    <t>●みんな大きくなったよね/2月</t>
  </si>
  <si>
    <t>●すくすくぐんぐん大きくなったよ/2月</t>
  </si>
  <si>
    <t>●おいしくそだてわたしのやさい/5月
●うごくうごくわたしのおもちゃ/9月
●あしたへジャンプ/1月</t>
  </si>
  <si>
    <t>●2年生になったよ/4月
●花ややさいをそだてよう/4月
●花ややさいをそだてよう/7月
●おもちゃを作ってみよう/12月
●おもちゃのひみつはっけん！/12月
●はっけん自分のよいところ/1月
●おいでよ，自分はっけんはっぴょう会/2月
●みらいにむかってはばたこう！/3月</t>
  </si>
  <si>
    <t>●やさいのせわ/6月
●まい日のせわ/7月
●やさいのしゅうかく/7月
●あきからのやさい/10月
●おもちゃづくり/11月
●できるようになったこと/1月
●わたしとやさい/2月
●もうすぐ3年生/3月</t>
  </si>
  <si>
    <t>●めざせ野さい名人/5月
●作ってためして/１２月
●あしたへダッシュ/２月</t>
  </si>
  <si>
    <t xml:space="preserve">●ぐんぐんそだてみんなのやさい/5月
●ぐんぐんそだてみんなのやさい/7月
●ぐんぐんそだてみんなのやさい/10月
●あそんでためしてくふうして/10月
●ひろがれわたし/2月
</t>
  </si>
  <si>
    <t>●ぐんぐんのびろ/5月
●げんきにそだて
●あそび大すきあつまれ/9月
●みんな大きくなったよね/2月</t>
  </si>
  <si>
    <t>●おひさまもりもりまるかじり/5月
●つくってワクワクあそんでワイワイ/10月
●いっしょにいるとあんしん/12月
●すくすくぐんぐん大きくなったよ/2月</t>
  </si>
  <si>
    <t>●どきどきわくわくまちたんけん/5月
●もっとなかよしまちたんけん/11月
●聞いて聞かせてまちのすてき/12月</t>
  </si>
  <si>
    <t>●町にははっけんがいっぱい/9月
●町の人につたえたい/11月
●自分のことをもっと知りたいな/1月
●おいでよ，自分はっけんはっぴょう会/2月
●ありがとうをとどけよう/3月</t>
  </si>
  <si>
    <t>●町たんけん2/9月
●町のはっぴょうかい/10月</t>
  </si>
  <si>
    <t>●ハートをつなごう/9月</t>
  </si>
  <si>
    <t>●レッツゴー！町たんけん/4月
●もっと知りたいな町のこと/10月</t>
  </si>
  <si>
    <t>●2年生だうれしいな/4月</t>
  </si>
  <si>
    <t>●2年生になったよ/4月</t>
  </si>
  <si>
    <t>●あしたへジャンプ/1月</t>
  </si>
  <si>
    <t>●春の町ではっけん/5月
●町にははっけんがいっぱい/9月
●みんなのはっけんをあつめよう/10月
●町の人につたえたい/11月
●おいでよ，自分はっけんはっぴょう会/2月
●ありがとうをとどけよう/3月</t>
  </si>
  <si>
    <t>●まちはたからばこ/4月
●ハートをつなごう/9月
●あしたへダッシュ/２月</t>
  </si>
  <si>
    <t>●レッツゴー！町たんけん/4月
●みんな大きくなったよね/2月</t>
  </si>
  <si>
    <t>●ふしぎたんけんふれあいたんけん/4月
●すくすくぐんぐん大きくなったよ/2月</t>
  </si>
  <si>
    <t>●うごくうごくわたしのおもちゃ/9月
●あしたへジャンプ/1月</t>
  </si>
  <si>
    <t>●みんなのはっけんをあつめよう/10月
●おもちゃを作ってみよう/12月
●おもちゃのひみつはっけん！/12月
●はっけん自分のよいところ/1月</t>
  </si>
  <si>
    <t>●町のはっぴょうかい/10月
●おもちゃづくり/11月
●おもちゃのひろば/12月
●できるようになったこと/1月</t>
  </si>
  <si>
    <t>●生きもの大すき/6月
●ハートをつなごう/9月
●作ってためして/１２月</t>
  </si>
  <si>
    <t>●あそんでためしてくふうして/10月</t>
  </si>
  <si>
    <t>●あそび大すきあつまれ/9月
●町のすてきをつたえ合おう/1月</t>
  </si>
  <si>
    <t>●つくってワクワクあそんでワイワイ/10月</t>
  </si>
  <si>
    <t>●2年生だうれしいな/4月
●どきどきわくわくまちたんけん/5月
●生きものなかよし大作せん/6月
●みんなで行こうよつかおうよ/10月
●もっとなかよしまちたんけん/11月</t>
  </si>
  <si>
    <t>●町にははっけんがいっぱい/9月</t>
  </si>
  <si>
    <t>●まちをたんけん大はっけん/4月</t>
  </si>
  <si>
    <t>●生きものなかよし大作せん/6月</t>
  </si>
  <si>
    <t>●ありがとうをとどけよう/3月</t>
  </si>
  <si>
    <t>●ハートをつなごう/9月</t>
  </si>
  <si>
    <t>●みんなのはっけんをあつめよう/10月</t>
  </si>
  <si>
    <t xml:space="preserve">●まちはたからばこ/4月
●ハートをつなごう/9月
</t>
  </si>
  <si>
    <t>●いっしょにいるとあんしん/12月</t>
  </si>
  <si>
    <t>●自分のことをもっと知りたいな/1月
●おいでよ，自分はっけんはっぴょう会/2月
●ありがとうをとどけよう/3月</t>
  </si>
  <si>
    <t>●小さいころのこと/1月
●じぶんものがたり/2月</t>
  </si>
  <si>
    <t>●あしたへダッシュ/２月</t>
  </si>
  <si>
    <t>●ひろがれわたし/2月</t>
  </si>
  <si>
    <t>●いっしょにいるとあんしん/12月
●すくすくぐんぐん大きくなったよ/2月</t>
  </si>
  <si>
    <t>●みんな大きくなったよね/2月</t>
  </si>
  <si>
    <t>●どきどきわくわくまちたんけん/5月
●もっとなかよしまちたんけん/11月
●聞いて聞かせてまちのすてき/12月</t>
  </si>
  <si>
    <t>●はっけんかんどう夏休み/7月
●町にははっけんがいっぱい/9月
●みんなのはっけんをあつめよう/10月
●町の人につたえたい/11月</t>
  </si>
  <si>
    <t>●わたしの町/4月
●町たんけん1/4月
●町たんけん2/9月
●大すきな町/10月</t>
  </si>
  <si>
    <t>●まちはたからばこ/4月
●ハートをつなごう/9月</t>
  </si>
  <si>
    <t>●まちをたんけん大はっけん/9月
●まちをたんけん大はっけん/10月
●あそんでためしてくふうして/10月
●まちをたんけん大はっけん/1月</t>
  </si>
  <si>
    <t>●レッツゴー！町たんけん/4月
●夏がやってきた/6月
●もっと知りたいな町のこと/10月
●町のすてきをつたえ合おう/1月</t>
  </si>
  <si>
    <t>●ふしぎたんけんふれあいたんけん/4月</t>
  </si>
  <si>
    <t>●生きているってすごい！/6月</t>
  </si>
  <si>
    <t>●まい日のせわ/7月
●じぶんものがたり/2月</t>
  </si>
  <si>
    <t>●生きもの大すき/6月
●あしたへダッシュ/２月</t>
  </si>
  <si>
    <t>●いきいきキラキラ生きている/6月
●すくすくぐんぐん大きくなったよ/2月</t>
  </si>
  <si>
    <t>●2年生だうれしいな/4月
●おいしくそだてわたしのやさい/5月
●どきどきわくわくまちたんけん/5月
●生きものなかよし大作せん/6月</t>
  </si>
  <si>
    <t>●2年生になったよ/4月
●花ややさいをそだてよう/4月
●春の町ではっけん/5月
●生きているってすごい！/6月
●花ややさいをそだてよう/7月</t>
  </si>
  <si>
    <t>●やさいづくりのじゅんび/5月
●なえうえ/5月
●やさいのせわ/6月
●小さなともだち/6月
●まい日のせわ/7月
●やさいのしゅうかく/7月
●まい日のせわ/9月
●あきからのやさい/10月
●わたしとやさい/2月
●生きもの大すき/3月</t>
  </si>
  <si>
    <t>●まちはたからばこ/4月
●めざせ野さい名人/5月
●生きもの大すき/6月</t>
  </si>
  <si>
    <t xml:space="preserve">●まちをたんけん大はっけん/4月
●ぐんぐんそだてみんなのやさい/5月
●めざせ生きものはかせ/5月
●ぐんぐんそだてみんなのやさい/7月
●めざせ生きものはかせ/9月
●まちをたんけん大はっけん/9月
●ぐんぐんそだてみんなのやさい/10月
●まちをたんけん大はっけん/10月
●まちをたんけん大はっけん/1月
</t>
  </si>
  <si>
    <t>●レッツゴー！町たんけん/4月
●ぐんぐんのびろ/5月
●げんきにそだて6月
●夏がやってきた/6月
●ぐんぐんのびろ/6月
●ぐんぐんのびろ/10月
●もっと知りたいな町のこと/10月</t>
  </si>
  <si>
    <t>●ふしぎたんけんふれあいたんけん/4月
●おひさまもりもりまるかじり/5月
●いきいきキラキラ生きている/6月</t>
  </si>
  <si>
    <t>●すきなこと なあに/4月
●くっつき マスコット/5月
●えのぐじま/5月
●土って 気もちが いい/にじいろコレクション/6月
●ギュッとしたい わたしの「お友だち」/6月
●ひみつの グアナコ/9月
●コロコロ大さくせん！/9月
●ぼかしあそびで/10月
●切って，ひねって，つなげると/10月
●キラキラシャボンで/10月
●形の 「かくれんぼ」/1月
●うつして 見つけて/1月
●かぶって へんしん/2月
●ピコリン星 ゆめの ステージ/3月</t>
  </si>
  <si>
    <t>●たのしいな おもしろいな/かたちや いろを たのしもう/4月
●ひみつの たまご/4月
●ひかりの プレゼント/5月
●にぎにぎ ねん土/5月
●ざいりょうから ひらめき/5月
●しんぶんしと なかよし/6月
●たのしかったよ ドキドキしたよ/6月
●くしゃくしゃ ぎゅっ/7月
●わっかで へんしん/9月
●とろとろえのぐで かく/9月
●おもいでを かたちに/10月
●見て 見て おはなし/11月
●すてきな もの いっぱい/11月
●わくわく すごろく/12月
●ときめき コンサート/1月
●ストローで こんにちは/2月
●ともだち ハウス/2月
●たのしく うつして/3月
●ともだち 見つけた！/3月</t>
  </si>
  <si>
    <t>●カッターナイフタワー/12月</t>
  </si>
  <si>
    <t>●しんぶんしと なかよし/6月
●まどを　ひらいて/10月
●すてきな もの いっぱい/11月
●はさみの あーと/11月
●ストローで こんにちは/2月</t>
  </si>
  <si>
    <t>●すきなこと なあに/4月
●くっつき マスコット/5月
●えのぐじま/5月
●つづきえ どんどん/6月
●ギュッとしたい わたしの「お友だち」/6月
●どうぶつさんと いっしょに/7月
●ひみつの グアナコ/9月
●コロコロ大さくせん！/9月
●ぼかしあそびで/10月
●切って，ひねって，つなげると/10月
●キラキラシャボンで/10月
●あつめて，ならべて，いいかんじ/11月
●カッターナイフタワー/12月
●形の 「かくれんぼ」/1月
●うつして 見つけて/1月
●かぶって へんしん/2月
●ピコリン星 ゆめの ステージ/3月</t>
  </si>
  <si>
    <t>●たのしいな おもしろいな/かたちや いろを たのしもう/4月
●ひみつの たまご/4月
●ひかりの プレゼント/5月
●にぎにぎ ねん土/5月
●ざいりょうから ひらめき/5月
●しんぶんしと なかよし/6月
●たのしかったよ ドキドキしたよ/6月
●わっかで へんしん/9月
●とろとろえのぐで かく/9月
●おもいでを かたちに/10月
●まどを　ひらいて/10月
●見て 見て おはなし/11月
●すてきな もの いっぱい/11月
●わくわく すごろく/12月
●ときめき コンサート/1月
●ストローで こんにちは/2月
●ともだち ハウス/2月
●たのしく うつして/3月
●ともだち 見つけた！/3月</t>
  </si>
  <si>
    <t>●ひみつの グアナコ/9月
●ぼかしあそびで/10月
●切って，ひねって，つなげると/10月
●うつして 見つけて/1月
●かぶって へんしん/2月</t>
  </si>
  <si>
    <t>●とろとろえのぐで かく/9月
●おもいでを かたちに/10月</t>
  </si>
  <si>
    <t>●ともだち ハウス/2月</t>
  </si>
  <si>
    <t>●どきどきカード/2月</t>
  </si>
  <si>
    <t>●土って 気もちが いい/にじいろコレクション/6月
●つづきえ どんどん/6月
●ちきゅうからの おくりもので/11月
●どきどきカード/2月
●ピコリン星 ゆめの ステージ/3月</t>
  </si>
  <si>
    <t>●わっかで へんしん/9月
●だんだん だんボール/12月
●わくわく すごろく/12月
●ときめき コンサート/1月
●つないで　つるして/1月</t>
  </si>
  <si>
    <t>●まどを　ひらいて/10月
●はさみの あーと/11月</t>
  </si>
  <si>
    <t>●どきどきカード/2月</t>
  </si>
  <si>
    <t>●土って 気もちが いい/にじいろコレクション/6月
●どうぶつさんと いっしょに/7月
●ちきゅうからの おくりもので/11月
●あつめて，ならべて，いいかんじ/11月</t>
  </si>
  <si>
    <t>●たのしいな おもしろいな/かたちや いろを たのしもう/4月
●ひかりの プレゼント/5月
●ともだち 見つけた！/3月</t>
  </si>
  <si>
    <t>●土って 気もちが いい/にじいろコレクション/6月</t>
  </si>
  <si>
    <t>●ひかりの プレゼント/5月
●見て 見て おはなし/11月
●すてきな もの いっぱい/11月
●ときめき コンサート/1月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</si>
</sst>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2">
    <font>
      <sz val="11"/>
      <color theme="1"/>
      <name val="Calibri"/>
      <family val="3"/>
    </font>
    <font>
      <sz val="11"/>
      <color indexed="8"/>
      <name val="ＭＳ Ｐゴシック"/>
      <family val="3"/>
    </font>
    <font>
      <sz val="11"/>
      <color indexed="8"/>
      <name val="ＭＳ ゴシック"/>
      <family val="3"/>
    </font>
    <font>
      <sz val="9"/>
      <color indexed="8"/>
      <name val="ＭＳ 明朝"/>
      <family val="1"/>
    </font>
    <font>
      <sz val="6"/>
      <name val="ＭＳ Ｐゴシック"/>
      <family val="3"/>
    </font>
    <font>
      <sz val="8"/>
      <color indexed="8"/>
      <name val="ＭＳ 明朝"/>
      <family val="1"/>
    </font>
    <font>
      <sz val="6"/>
      <name val="ヒラギノ角ゴ ProN W3"/>
      <family val="3"/>
    </font>
    <font>
      <sz val="8"/>
      <name val="ＭＳ 明朝"/>
      <family val="1"/>
    </font>
    <font>
      <sz val="7"/>
      <name val="ＭＳ Ｐ明朝"/>
      <family val="1"/>
    </font>
    <font>
      <sz val="6"/>
      <name val="ＭＳ Ｐ明朝"/>
      <family val="1"/>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9"/>
      <name val="ＭＳ 明朝"/>
      <family val="1"/>
    </font>
    <font>
      <sz val="12"/>
      <name val="ＭＳ ゴシック"/>
      <family val="3"/>
    </font>
    <font>
      <sz val="8"/>
      <name val="ＭＳ ゴシック"/>
      <family val="3"/>
    </font>
    <font>
      <b/>
      <sz val="11"/>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12"/>
      <color indexed="8"/>
      <name val="ＭＳ ゴシック"/>
      <family val="3"/>
    </font>
    <font>
      <sz val="8"/>
      <color indexed="8"/>
      <name val="ＭＳ ゴシック"/>
      <family val="3"/>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
      <sz val="12"/>
      <color theme="1"/>
      <name val="ＭＳ ゴシック"/>
      <family val="3"/>
    </font>
    <font>
      <sz val="8"/>
      <color theme="1"/>
      <name val="ＭＳ ゴシック"/>
      <family val="3"/>
    </font>
    <font>
      <sz val="11"/>
      <color theme="1"/>
      <name val="ＭＳ ゴシック"/>
      <family val="3"/>
    </font>
    <font>
      <b/>
      <sz val="11"/>
      <name val="Cambria"/>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hair"/>
      <top style="hair"/>
      <bottom style="hair"/>
    </border>
    <border>
      <left style="double"/>
      <right style="hair"/>
      <top style="hair"/>
      <bottom style="hair"/>
    </border>
    <border>
      <left style="hair"/>
      <right style="hair"/>
      <top style="hair"/>
      <bottom style="thin"/>
    </border>
    <border>
      <left style="double"/>
      <right style="hair"/>
      <top/>
      <bottom style="hair"/>
    </border>
    <border>
      <left style="hair"/>
      <right style="double"/>
      <top/>
      <bottom style="hair"/>
    </border>
    <border>
      <left style="hair"/>
      <right style="hair"/>
      <top/>
      <bottom style="hair"/>
    </border>
    <border>
      <left style="thin"/>
      <right style="thin"/>
      <top style="hair"/>
      <bottom style="hair"/>
    </border>
    <border>
      <left style="hair"/>
      <right style="double"/>
      <top style="hair"/>
      <bottom style="hair"/>
    </border>
    <border>
      <left/>
      <right style="hair"/>
      <top style="hair"/>
      <bottom style="hair"/>
    </border>
    <border>
      <left style="thin"/>
      <right style="thin"/>
      <top style="hair"/>
      <bottom style="thin"/>
    </border>
    <border>
      <left style="double"/>
      <right style="hair"/>
      <top style="hair"/>
      <bottom style="thin"/>
    </border>
    <border>
      <left style="hair"/>
      <right style="double"/>
      <top style="hair"/>
      <bottom style="thin"/>
    </border>
    <border>
      <left/>
      <right style="hair"/>
      <top style="hair"/>
      <bottom style="thin"/>
    </border>
    <border>
      <left/>
      <right style="hair"/>
      <top/>
      <bottom style="hair"/>
    </border>
    <border>
      <left style="hair"/>
      <right style="thin"/>
      <top style="hair"/>
      <bottom style="hair"/>
    </border>
    <border>
      <left style="hair"/>
      <right style="thin"/>
      <top style="hair"/>
      <bottom style="thin"/>
    </border>
    <border>
      <left style="hair"/>
      <right style="thin"/>
      <top/>
      <bottom style="hair"/>
    </border>
    <border>
      <left/>
      <right style="thin"/>
      <top/>
      <bottom style="hair"/>
    </border>
    <border>
      <left/>
      <right style="thin"/>
      <top style="hair"/>
      <bottom style="hair"/>
    </border>
    <border>
      <left/>
      <right style="thin"/>
      <top style="hair"/>
      <bottom style="thin"/>
    </border>
    <border>
      <left style="thin"/>
      <right style="hair"/>
      <top style="hair"/>
      <bottom style="hair"/>
    </border>
    <border>
      <left style="thin"/>
      <right style="hair"/>
      <top style="hair"/>
      <bottom style="thin"/>
    </border>
    <border>
      <left style="thin"/>
      <right style="thin"/>
      <top style="hair"/>
      <bottom/>
    </border>
    <border>
      <left/>
      <right style="hair"/>
      <top style="hair"/>
      <bottom/>
    </border>
    <border>
      <left style="hair"/>
      <right style="hair"/>
      <top style="hair"/>
      <bottom/>
    </border>
    <border>
      <left style="hair"/>
      <right style="thin"/>
      <top style="hair"/>
      <bottom/>
    </border>
    <border>
      <left style="thin"/>
      <right/>
      <top style="hair"/>
      <bottom/>
    </border>
    <border>
      <left style="double"/>
      <right style="hair"/>
      <top style="hair"/>
      <bottom/>
    </border>
    <border>
      <left style="hair"/>
      <right style="double"/>
      <top style="hair"/>
      <bottom/>
    </border>
    <border>
      <left/>
      <right/>
      <top style="hair"/>
      <bottom/>
    </border>
    <border>
      <left style="thin"/>
      <right style="double"/>
      <top style="thin"/>
      <bottom style="hair"/>
    </border>
    <border>
      <left/>
      <right/>
      <top/>
      <bottom style="thin"/>
    </border>
    <border>
      <left style="thin"/>
      <right style="hair"/>
      <top style="thin"/>
      <bottom style="hair"/>
    </border>
    <border>
      <left style="hair"/>
      <right style="thin"/>
      <top style="thin"/>
      <bottom style="hair"/>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hair"/>
    </border>
    <border>
      <left style="thin"/>
      <right/>
      <top style="hair"/>
      <bottom style="hair"/>
    </border>
    <border>
      <left style="hair"/>
      <right style="hair"/>
      <top style="thin"/>
      <bottom style="hair"/>
    </border>
    <border>
      <left style="thin"/>
      <right style="hair"/>
      <top>
        <color indexed="63"/>
      </top>
      <bottom style="hair"/>
    </border>
    <border>
      <left style="double"/>
      <right style="hair"/>
      <top/>
      <bottom style="thin"/>
    </border>
    <border>
      <left style="hair"/>
      <right style="double"/>
      <top/>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right/>
      <top style="thin"/>
      <bottom style="hair"/>
    </border>
    <border>
      <left/>
      <right style="double"/>
      <top style="thin"/>
      <bottom style="hair"/>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style="thin"/>
      <top style="thin"/>
      <bottom style="hair"/>
    </border>
    <border>
      <left style="thin"/>
      <right/>
      <top style="hair"/>
      <bottom style="thin"/>
    </border>
    <border>
      <left/>
      <right/>
      <top style="hair"/>
      <bottom style="thin"/>
    </border>
    <border>
      <left style="double"/>
      <right style="hair"/>
      <top style="thin"/>
      <bottom style="hair"/>
    </border>
    <border>
      <left style="hair"/>
      <right style="double"/>
      <top style="thin"/>
      <bottom style="hair"/>
    </border>
    <border>
      <left/>
      <right/>
      <top style="hair"/>
      <bottom style="hair"/>
    </border>
    <border>
      <left style="thin"/>
      <right style="thin"/>
      <top style="thin"/>
      <bottom style="thin"/>
    </border>
    <border>
      <left style="hair"/>
      <right/>
      <top style="hair"/>
      <bottom style="hair"/>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1" fillId="25" borderId="0" applyNumberFormat="0" applyBorder="0" applyAlignment="0" applyProtection="0"/>
    <xf numFmtId="0" fontId="39" fillId="26" borderId="0" applyNumberFormat="0" applyBorder="0" applyAlignment="0" applyProtection="0"/>
    <xf numFmtId="0" fontId="11" fillId="17" borderId="0" applyNumberFormat="0" applyBorder="0" applyAlignment="0" applyProtection="0"/>
    <xf numFmtId="0" fontId="39" fillId="27" borderId="0" applyNumberFormat="0" applyBorder="0" applyAlignment="0" applyProtection="0"/>
    <xf numFmtId="0" fontId="11" fillId="19" borderId="0" applyNumberFormat="0" applyBorder="0" applyAlignment="0" applyProtection="0"/>
    <xf numFmtId="0" fontId="39" fillId="28" borderId="0" applyNumberFormat="0" applyBorder="0" applyAlignment="0" applyProtection="0"/>
    <xf numFmtId="0" fontId="11" fillId="29" borderId="0" applyNumberFormat="0" applyBorder="0" applyAlignment="0" applyProtection="0"/>
    <xf numFmtId="0" fontId="39" fillId="30" borderId="0" applyNumberFormat="0" applyBorder="0" applyAlignment="0" applyProtection="0"/>
    <xf numFmtId="0" fontId="11" fillId="31" borderId="0" applyNumberFormat="0" applyBorder="0" applyAlignment="0" applyProtection="0"/>
    <xf numFmtId="0" fontId="39" fillId="32" borderId="0" applyNumberFormat="0" applyBorder="0" applyAlignment="0" applyProtection="0"/>
    <xf numFmtId="0" fontId="11" fillId="33" borderId="0" applyNumberFormat="0" applyBorder="0" applyAlignment="0" applyProtection="0"/>
    <xf numFmtId="0" fontId="39" fillId="34" borderId="0" applyNumberFormat="0" applyBorder="0" applyAlignment="0" applyProtection="0"/>
    <xf numFmtId="0" fontId="11" fillId="35" borderId="0" applyNumberFormat="0" applyBorder="0" applyAlignment="0" applyProtection="0"/>
    <xf numFmtId="0" fontId="39" fillId="36" borderId="0" applyNumberFormat="0" applyBorder="0" applyAlignment="0" applyProtection="0"/>
    <xf numFmtId="0" fontId="11" fillId="37" borderId="0" applyNumberFormat="0" applyBorder="0" applyAlignment="0" applyProtection="0"/>
    <xf numFmtId="0" fontId="39" fillId="38" borderId="0" applyNumberFormat="0" applyBorder="0" applyAlignment="0" applyProtection="0"/>
    <xf numFmtId="0" fontId="11" fillId="39" borderId="0" applyNumberFormat="0" applyBorder="0" applyAlignment="0" applyProtection="0"/>
    <xf numFmtId="0" fontId="39" fillId="40" borderId="0" applyNumberFormat="0" applyBorder="0" applyAlignment="0" applyProtection="0"/>
    <xf numFmtId="0" fontId="11" fillId="29" borderId="0" applyNumberFormat="0" applyBorder="0" applyAlignment="0" applyProtection="0"/>
    <xf numFmtId="0" fontId="39" fillId="41" borderId="0" applyNumberFormat="0" applyBorder="0" applyAlignment="0" applyProtection="0"/>
    <xf numFmtId="0" fontId="11" fillId="31" borderId="0" applyNumberFormat="0" applyBorder="0" applyAlignment="0" applyProtection="0"/>
    <xf numFmtId="0" fontId="39" fillId="42" borderId="0" applyNumberFormat="0" applyBorder="0" applyAlignment="0" applyProtection="0"/>
    <xf numFmtId="0" fontId="11" fillId="43" borderId="0" applyNumberFormat="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44" borderId="1" applyNumberFormat="0" applyAlignment="0" applyProtection="0"/>
    <xf numFmtId="0" fontId="13" fillId="45" borderId="2" applyNumberFormat="0" applyAlignment="0" applyProtection="0"/>
    <xf numFmtId="0" fontId="42"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43" fillId="0" borderId="5" applyNumberFormat="0" applyFill="0" applyAlignment="0" applyProtection="0"/>
    <xf numFmtId="0" fontId="15" fillId="0" borderId="6" applyNumberFormat="0" applyFill="0" applyAlignment="0" applyProtection="0"/>
    <xf numFmtId="0" fontId="44" fillId="50" borderId="0" applyNumberFormat="0" applyBorder="0" applyAlignment="0" applyProtection="0"/>
    <xf numFmtId="0" fontId="16" fillId="5" borderId="0" applyNumberFormat="0" applyBorder="0" applyAlignment="0" applyProtection="0"/>
    <xf numFmtId="0" fontId="45" fillId="51" borderId="7" applyNumberFormat="0" applyAlignment="0" applyProtection="0"/>
    <xf numFmtId="0" fontId="17" fillId="52" borderId="8" applyNumberFormat="0" applyAlignment="0" applyProtection="0"/>
    <xf numFmtId="0" fontId="46"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9" applyNumberFormat="0" applyFill="0" applyAlignment="0" applyProtection="0"/>
    <xf numFmtId="0" fontId="19" fillId="0" borderId="10" applyNumberFormat="0" applyFill="0" applyAlignment="0" applyProtection="0"/>
    <xf numFmtId="0" fontId="48" fillId="0" borderId="11" applyNumberFormat="0" applyFill="0" applyAlignment="0" applyProtection="0"/>
    <xf numFmtId="0" fontId="20" fillId="0" borderId="12" applyNumberFormat="0" applyFill="0" applyAlignment="0" applyProtection="0"/>
    <xf numFmtId="0" fontId="49" fillId="0" borderId="13" applyNumberFormat="0" applyFill="0" applyAlignment="0" applyProtection="0"/>
    <xf numFmtId="0" fontId="21" fillId="0" borderId="14"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0" borderId="15" applyNumberFormat="0" applyFill="0" applyAlignment="0" applyProtection="0"/>
    <xf numFmtId="0" fontId="22" fillId="0" borderId="16" applyNumberFormat="0" applyFill="0" applyAlignment="0" applyProtection="0"/>
    <xf numFmtId="0" fontId="51" fillId="51" borderId="17" applyNumberFormat="0" applyAlignment="0" applyProtection="0"/>
    <xf numFmtId="0" fontId="23" fillId="52" borderId="18" applyNumberFormat="0" applyAlignment="0" applyProtection="0"/>
    <xf numFmtId="0" fontId="52" fillId="0" borderId="0" applyNumberFormat="0" applyFill="0" applyBorder="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53" borderId="7" applyNumberFormat="0" applyAlignment="0" applyProtection="0"/>
    <xf numFmtId="0" fontId="25" fillId="13" borderId="8" applyNumberFormat="0" applyAlignment="0" applyProtection="0"/>
    <xf numFmtId="0" fontId="26" fillId="0" borderId="0">
      <alignment/>
      <protection/>
    </xf>
    <xf numFmtId="0" fontId="0" fillId="0" borderId="0">
      <alignment vertical="center"/>
      <protection/>
    </xf>
    <xf numFmtId="0" fontId="54" fillId="54" borderId="0" applyNumberFormat="0" applyBorder="0" applyAlignment="0" applyProtection="0"/>
    <xf numFmtId="0" fontId="27" fillId="7" borderId="0" applyNumberFormat="0" applyBorder="0" applyAlignment="0" applyProtection="0"/>
  </cellStyleXfs>
  <cellXfs count="149">
    <xf numFmtId="0" fontId="0"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shrinkToFit="1"/>
    </xf>
    <xf numFmtId="0" fontId="56"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vertical="center" wrapText="1"/>
    </xf>
    <xf numFmtId="0" fontId="10" fillId="0" borderId="19" xfId="0" applyFont="1" applyFill="1" applyBorder="1" applyAlignment="1">
      <alignment horizontal="center" vertical="center" wrapText="1"/>
    </xf>
    <xf numFmtId="0" fontId="9" fillId="0" borderId="19" xfId="0" applyFont="1" applyFill="1" applyBorder="1" applyAlignment="1" applyProtection="1">
      <alignment vertical="top" wrapText="1"/>
      <protection/>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9" fillId="0" borderId="22"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0" fontId="9" fillId="0" borderId="24" xfId="0" applyFont="1" applyFill="1" applyBorder="1" applyAlignment="1" applyProtection="1">
      <alignment vertical="top" wrapText="1"/>
      <protection/>
    </xf>
    <xf numFmtId="0" fontId="10" fillId="0" borderId="25" xfId="0" applyFont="1" applyFill="1" applyBorder="1" applyAlignment="1">
      <alignment vertical="center" wrapText="1"/>
    </xf>
    <xf numFmtId="0" fontId="9" fillId="0" borderId="20" xfId="0" applyFont="1" applyFill="1" applyBorder="1" applyAlignment="1" applyProtection="1">
      <alignment vertical="top" wrapText="1"/>
      <protection locked="0"/>
    </xf>
    <xf numFmtId="0" fontId="9" fillId="0" borderId="26" xfId="0"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xf>
    <xf numFmtId="0" fontId="10" fillId="0" borderId="28" xfId="0" applyFont="1" applyFill="1" applyBorder="1" applyAlignment="1">
      <alignment vertical="center" wrapText="1"/>
    </xf>
    <xf numFmtId="0" fontId="9" fillId="0" borderId="29" xfId="0" applyFont="1" applyFill="1" applyBorder="1" applyAlignment="1" applyProtection="1">
      <alignment vertical="top" wrapText="1"/>
      <protection locked="0"/>
    </xf>
    <xf numFmtId="0" fontId="9" fillId="0" borderId="30" xfId="0" applyFont="1" applyFill="1" applyBorder="1" applyAlignment="1" applyProtection="1">
      <alignment vertical="top" wrapText="1"/>
      <protection locked="0"/>
    </xf>
    <xf numFmtId="0" fontId="9" fillId="0" borderId="31" xfId="0" applyFont="1" applyFill="1" applyBorder="1" applyAlignment="1" applyProtection="1">
      <alignment vertical="top" wrapText="1"/>
      <protection/>
    </xf>
    <xf numFmtId="0" fontId="9" fillId="0" borderId="21" xfId="0" applyFont="1" applyFill="1" applyBorder="1" applyAlignment="1" applyProtection="1">
      <alignment vertical="top" wrapText="1"/>
      <protection/>
    </xf>
    <xf numFmtId="0" fontId="58" fillId="0" borderId="0" xfId="0" applyFont="1" applyFill="1" applyBorder="1" applyAlignment="1">
      <alignment vertical="center" shrinkToFit="1"/>
    </xf>
    <xf numFmtId="0" fontId="58" fillId="0" borderId="0" xfId="0" applyFont="1" applyFill="1" applyBorder="1" applyAlignment="1">
      <alignment horizontal="center" vertical="center"/>
    </xf>
    <xf numFmtId="0" fontId="8" fillId="0" borderId="0" xfId="0" applyFont="1" applyFill="1" applyAlignment="1">
      <alignment horizontal="center" vertical="center" wrapText="1"/>
    </xf>
    <xf numFmtId="0" fontId="10" fillId="0" borderId="31" xfId="0" applyFont="1" applyFill="1" applyBorder="1" applyAlignment="1">
      <alignment horizontal="center" vertical="center" wrapText="1"/>
    </xf>
    <xf numFmtId="0" fontId="9" fillId="0" borderId="32" xfId="0" applyFont="1" applyFill="1" applyBorder="1" applyAlignment="1" applyProtection="1">
      <alignment vertical="top" wrapText="1"/>
      <protection/>
    </xf>
    <xf numFmtId="0" fontId="58" fillId="0" borderId="0" xfId="0" applyFont="1" applyFill="1" applyBorder="1" applyAlignment="1">
      <alignment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5" xfId="0" applyFont="1" applyFill="1" applyBorder="1" applyAlignment="1" applyProtection="1">
      <alignment horizontal="left" vertical="top" wrapText="1"/>
      <protection hidden="1"/>
    </xf>
    <xf numFmtId="0" fontId="9" fillId="0" borderId="33" xfId="0" applyFont="1" applyFill="1" applyBorder="1" applyAlignment="1" applyProtection="1">
      <alignment horizontal="left" vertical="top" wrapText="1"/>
      <protection hidden="1"/>
    </xf>
    <xf numFmtId="0" fontId="9" fillId="0" borderId="34" xfId="0" applyFont="1" applyFill="1" applyBorder="1" applyAlignment="1" applyProtection="1">
      <alignment horizontal="left" vertical="top" wrapText="1"/>
      <protection hidden="1"/>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9" fillId="0" borderId="39" xfId="0" applyFont="1" applyFill="1" applyBorder="1" applyAlignment="1" applyProtection="1">
      <alignment vertical="top" wrapText="1"/>
      <protection/>
    </xf>
    <xf numFmtId="0" fontId="9" fillId="0" borderId="40" xfId="0" applyFont="1" applyFill="1" applyBorder="1" applyAlignment="1" applyProtection="1">
      <alignment vertical="top" wrapText="1"/>
      <protection/>
    </xf>
    <xf numFmtId="0" fontId="10" fillId="0" borderId="29"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176" fontId="9" fillId="0" borderId="22" xfId="0" applyNumberFormat="1" applyFont="1" applyFill="1" applyBorder="1" applyAlignment="1" applyProtection="1">
      <alignment vertical="top" wrapText="1"/>
      <protection hidden="1"/>
    </xf>
    <xf numFmtId="176" fontId="9" fillId="0" borderId="24" xfId="0" applyNumberFormat="1" applyFont="1" applyFill="1" applyBorder="1" applyAlignment="1" applyProtection="1">
      <alignment vertical="top" wrapText="1"/>
      <protection hidden="1"/>
    </xf>
    <xf numFmtId="176" fontId="9" fillId="0" borderId="20" xfId="0" applyNumberFormat="1" applyFont="1" applyFill="1" applyBorder="1" applyAlignment="1" applyProtection="1">
      <alignment vertical="top" wrapText="1"/>
      <protection hidden="1"/>
    </xf>
    <xf numFmtId="176" fontId="9" fillId="0" borderId="19" xfId="0" applyNumberFormat="1" applyFont="1" applyFill="1" applyBorder="1" applyAlignment="1" applyProtection="1">
      <alignment vertical="top" wrapText="1"/>
      <protection hidden="1"/>
    </xf>
    <xf numFmtId="176" fontId="9" fillId="0" borderId="29" xfId="0" applyNumberFormat="1" applyFont="1" applyFill="1" applyBorder="1" applyAlignment="1" applyProtection="1">
      <alignment vertical="top" wrapText="1"/>
      <protection hidden="1"/>
    </xf>
    <xf numFmtId="176" fontId="9" fillId="0" borderId="21" xfId="0" applyNumberFormat="1" applyFont="1" applyFill="1" applyBorder="1" applyAlignment="1" applyProtection="1">
      <alignment vertical="top" wrapText="1"/>
      <protection hidden="1"/>
    </xf>
    <xf numFmtId="0" fontId="10" fillId="0" borderId="41" xfId="0" applyFont="1" applyFill="1" applyBorder="1" applyAlignment="1">
      <alignment vertical="center" wrapText="1"/>
    </xf>
    <xf numFmtId="0" fontId="9" fillId="0" borderId="42" xfId="0" applyFont="1" applyFill="1" applyBorder="1" applyAlignment="1" applyProtection="1">
      <alignment vertical="top" wrapText="1"/>
      <protection/>
    </xf>
    <xf numFmtId="0" fontId="9" fillId="0" borderId="43" xfId="0" applyFont="1" applyFill="1" applyBorder="1" applyAlignment="1" applyProtection="1">
      <alignment vertical="top" wrapText="1"/>
      <protection/>
    </xf>
    <xf numFmtId="0" fontId="9" fillId="0" borderId="44" xfId="0" applyFont="1" applyFill="1" applyBorder="1" applyAlignment="1" applyProtection="1">
      <alignment horizontal="left" vertical="top" wrapText="1"/>
      <protection hidden="1"/>
    </xf>
    <xf numFmtId="0" fontId="9" fillId="0" borderId="45" xfId="0" applyFont="1" applyFill="1" applyBorder="1" applyAlignment="1">
      <alignment vertical="top" wrapText="1"/>
    </xf>
    <xf numFmtId="0" fontId="9" fillId="0" borderId="46" xfId="0" applyFont="1" applyFill="1" applyBorder="1" applyAlignment="1" applyProtection="1">
      <alignment vertical="top" wrapText="1"/>
      <protection locked="0"/>
    </xf>
    <xf numFmtId="0" fontId="9" fillId="0" borderId="47" xfId="0" applyFont="1" applyFill="1" applyBorder="1" applyAlignment="1" applyProtection="1">
      <alignment vertical="top" wrapText="1"/>
      <protection locked="0"/>
    </xf>
    <xf numFmtId="0" fontId="9" fillId="0" borderId="26" xfId="0" applyFont="1" applyFill="1" applyBorder="1" applyAlignment="1" applyProtection="1">
      <alignment horizontal="left" vertical="top" wrapText="1"/>
      <protection hidden="1"/>
    </xf>
    <xf numFmtId="0" fontId="9" fillId="0" borderId="23" xfId="0" applyFont="1" applyFill="1" applyBorder="1" applyAlignment="1" applyProtection="1">
      <alignment horizontal="left" vertical="top" wrapText="1"/>
      <protection hidden="1"/>
    </xf>
    <xf numFmtId="0" fontId="9" fillId="0" borderId="47" xfId="0" applyFont="1" applyFill="1" applyBorder="1" applyAlignment="1" applyProtection="1">
      <alignment horizontal="left" vertical="top" wrapText="1"/>
      <protection hidden="1"/>
    </xf>
    <xf numFmtId="0" fontId="9" fillId="0" borderId="30" xfId="0" applyFont="1" applyFill="1" applyBorder="1" applyAlignment="1" applyProtection="1">
      <alignment horizontal="left" vertical="top" wrapText="1"/>
      <protection hidden="1"/>
    </xf>
    <xf numFmtId="0" fontId="9" fillId="0" borderId="48" xfId="0" applyFont="1" applyFill="1" applyBorder="1" applyAlignment="1">
      <alignment vertical="top" wrapText="1"/>
    </xf>
    <xf numFmtId="0" fontId="10" fillId="0" borderId="26" xfId="0" applyFont="1" applyFill="1" applyBorder="1" applyAlignment="1">
      <alignment horizontal="center" vertical="center" wrapText="1"/>
    </xf>
    <xf numFmtId="0" fontId="28" fillId="0" borderId="0" xfId="0" applyFont="1" applyFill="1" applyAlignment="1">
      <alignment horizontal="center" vertical="center" shrinkToFit="1"/>
    </xf>
    <xf numFmtId="0" fontId="29"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7" fillId="0" borderId="0" xfId="0" applyFont="1" applyFill="1" applyBorder="1" applyAlignment="1">
      <alignment vertical="center"/>
    </xf>
    <xf numFmtId="0" fontId="30" fillId="0" borderId="0" xfId="0" applyFont="1" applyFill="1" applyBorder="1" applyAlignment="1">
      <alignment vertical="center" shrinkToFit="1"/>
    </xf>
    <xf numFmtId="0" fontId="59" fillId="0" borderId="0" xfId="0" applyFont="1" applyFill="1" applyAlignment="1">
      <alignment vertical="center"/>
    </xf>
    <xf numFmtId="0" fontId="10" fillId="0" borderId="49" xfId="0" applyFont="1" applyFill="1" applyBorder="1" applyAlignment="1">
      <alignment horizontal="center" vertical="center" wrapText="1"/>
    </xf>
    <xf numFmtId="0" fontId="60" fillId="0" borderId="50" xfId="0" applyFont="1" applyFill="1" applyBorder="1" applyAlignment="1">
      <alignment vertical="center"/>
    </xf>
    <xf numFmtId="0" fontId="30" fillId="0" borderId="33" xfId="0" applyFont="1" applyFill="1" applyBorder="1" applyAlignment="1" applyProtection="1">
      <alignment horizontal="left" vertical="center" wrapText="1"/>
      <protection/>
    </xf>
    <xf numFmtId="0" fontId="30" fillId="0" borderId="34" xfId="0" applyFont="1" applyFill="1" applyBorder="1" applyAlignment="1" applyProtection="1">
      <alignment horizontal="left" vertical="center" wrapText="1"/>
      <protection/>
    </xf>
    <xf numFmtId="0" fontId="30" fillId="0" borderId="51" xfId="0" applyFont="1" applyFill="1" applyBorder="1" applyAlignment="1" applyProtection="1">
      <alignment horizontal="left" vertical="center" wrapText="1"/>
      <protection/>
    </xf>
    <xf numFmtId="0" fontId="30" fillId="0" borderId="52" xfId="0" applyFont="1" applyFill="1" applyBorder="1" applyAlignment="1" applyProtection="1">
      <alignment horizontal="left" vertical="center" wrapText="1"/>
      <protection/>
    </xf>
    <xf numFmtId="0" fontId="30" fillId="0" borderId="39" xfId="0" applyFont="1" applyFill="1" applyBorder="1" applyAlignment="1" applyProtection="1">
      <alignment horizontal="left" vertical="center" wrapText="1"/>
      <protection/>
    </xf>
    <xf numFmtId="0" fontId="30" fillId="0" borderId="40" xfId="0" applyFont="1" applyFill="1" applyBorder="1" applyAlignment="1" applyProtection="1">
      <alignment horizontal="left" vertical="center" wrapText="1"/>
      <protection/>
    </xf>
    <xf numFmtId="0" fontId="59" fillId="0" borderId="0" xfId="0" applyFont="1" applyAlignment="1">
      <alignment vertical="center"/>
    </xf>
    <xf numFmtId="0" fontId="59" fillId="0" borderId="53" xfId="0" applyFont="1" applyBorder="1" applyAlignment="1">
      <alignment vertical="center"/>
    </xf>
    <xf numFmtId="0" fontId="59" fillId="0" borderId="54" xfId="0" applyFont="1" applyBorder="1" applyAlignment="1">
      <alignment vertical="center"/>
    </xf>
    <xf numFmtId="0" fontId="59" fillId="0" borderId="55" xfId="0" applyFont="1" applyBorder="1" applyAlignment="1">
      <alignment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61" fillId="0" borderId="0" xfId="0" applyFont="1" applyAlignment="1">
      <alignment horizontal="center" vertical="center"/>
    </xf>
    <xf numFmtId="0" fontId="61" fillId="0" borderId="61" xfId="0" applyFont="1" applyBorder="1" applyAlignment="1">
      <alignment horizontal="center" vertical="center"/>
    </xf>
    <xf numFmtId="0" fontId="10" fillId="0" borderId="62" xfId="0" applyFont="1" applyFill="1" applyBorder="1" applyAlignment="1">
      <alignment vertical="center" wrapText="1"/>
    </xf>
    <xf numFmtId="0" fontId="10" fillId="0" borderId="63" xfId="0" applyFont="1" applyFill="1" applyBorder="1" applyAlignment="1">
      <alignment vertical="center" wrapText="1"/>
    </xf>
    <xf numFmtId="0" fontId="10" fillId="0" borderId="45" xfId="0" applyFont="1" applyFill="1" applyBorder="1" applyAlignment="1">
      <alignment vertical="center" wrapText="1"/>
    </xf>
    <xf numFmtId="0" fontId="9" fillId="0" borderId="64" xfId="0" applyFont="1" applyFill="1" applyBorder="1" applyAlignment="1" applyProtection="1">
      <alignment vertical="top" wrapText="1"/>
      <protection/>
    </xf>
    <xf numFmtId="0" fontId="28" fillId="0" borderId="0" xfId="0" applyFont="1" applyFill="1" applyAlignment="1">
      <alignment vertical="top"/>
    </xf>
    <xf numFmtId="0" fontId="9" fillId="0" borderId="19" xfId="0" applyFont="1" applyBorder="1" applyAlignment="1">
      <alignment vertical="top" wrapText="1"/>
    </xf>
    <xf numFmtId="0" fontId="9" fillId="0" borderId="59" xfId="0" applyFont="1" applyBorder="1" applyAlignment="1">
      <alignment vertical="top" wrapText="1"/>
    </xf>
    <xf numFmtId="0" fontId="9" fillId="0" borderId="65" xfId="0" applyFont="1" applyBorder="1" applyAlignment="1">
      <alignment vertical="top" wrapText="1"/>
    </xf>
    <xf numFmtId="0" fontId="9" fillId="0" borderId="0" xfId="0" applyFont="1" applyAlignment="1">
      <alignment vertical="top" wrapText="1"/>
    </xf>
    <xf numFmtId="0" fontId="9" fillId="0" borderId="39" xfId="0" applyFont="1" applyBorder="1" applyAlignment="1">
      <alignment vertical="top" wrapText="1"/>
    </xf>
    <xf numFmtId="0" fontId="31" fillId="0" borderId="0" xfId="0" applyFont="1" applyFill="1" applyBorder="1" applyAlignment="1">
      <alignment vertical="top"/>
    </xf>
    <xf numFmtId="0" fontId="31" fillId="0" borderId="0" xfId="0" applyFont="1" applyFill="1" applyBorder="1" applyAlignment="1">
      <alignment vertical="center"/>
    </xf>
    <xf numFmtId="0" fontId="32" fillId="0" borderId="0" xfId="0" applyFont="1" applyAlignment="1">
      <alignment vertical="center"/>
    </xf>
    <xf numFmtId="0" fontId="9" fillId="0" borderId="24" xfId="0" applyFont="1" applyBorder="1" applyAlignment="1">
      <alignment vertical="top" wrapText="1"/>
    </xf>
    <xf numFmtId="0" fontId="9" fillId="0" borderId="43" xfId="0" applyFont="1" applyBorder="1" applyAlignment="1">
      <alignment vertical="top" wrapText="1"/>
    </xf>
    <xf numFmtId="0" fontId="9" fillId="0" borderId="21" xfId="0" applyFont="1" applyBorder="1" applyAlignment="1">
      <alignment vertical="top" wrapText="1"/>
    </xf>
    <xf numFmtId="0" fontId="10" fillId="0" borderId="55"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70" xfId="0" applyFont="1" applyFill="1" applyBorder="1" applyAlignment="1">
      <alignment horizontal="left" vertical="top"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58" fillId="0" borderId="53"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shrinkToFit="1"/>
    </xf>
    <xf numFmtId="0" fontId="58" fillId="0" borderId="71" xfId="0" applyFont="1" applyFill="1" applyBorder="1" applyAlignment="1">
      <alignment horizontal="center" vertical="center" shrinkToFit="1"/>
    </xf>
    <xf numFmtId="0" fontId="58" fillId="0" borderId="77" xfId="0" applyFont="1" applyFill="1" applyBorder="1" applyAlignment="1">
      <alignment horizontal="center" vertical="center" shrinkToFit="1"/>
    </xf>
    <xf numFmtId="0" fontId="58" fillId="0" borderId="78" xfId="0" applyFont="1" applyFill="1" applyBorder="1" applyAlignment="1">
      <alignment horizontal="center" vertical="center" shrinkToFit="1"/>
    </xf>
    <xf numFmtId="0" fontId="58" fillId="0" borderId="79"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10" fillId="0" borderId="80"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30" fillId="0" borderId="53"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59" xfId="0" applyFont="1" applyFill="1" applyBorder="1" applyAlignment="1">
      <alignment horizontal="center" vertical="center"/>
    </xf>
    <xf numFmtId="0" fontId="10" fillId="0" borderId="63"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30" fillId="0" borderId="83" xfId="0" applyFont="1" applyFill="1" applyBorder="1" applyAlignment="1">
      <alignment horizontal="center" vertical="center"/>
    </xf>
    <xf numFmtId="0" fontId="30" fillId="0" borderId="53"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10" fillId="0" borderId="8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1019175</xdr:colOff>
      <xdr:row>0</xdr:row>
      <xdr:rowOff>47625</xdr:rowOff>
    </xdr:from>
    <xdr:to>
      <xdr:col>11</xdr:col>
      <xdr:colOff>0</xdr:colOff>
      <xdr:row>1</xdr:row>
      <xdr:rowOff>38100</xdr:rowOff>
    </xdr:to>
    <xdr:pic>
      <xdr:nvPicPr>
        <xdr:cNvPr id="1" name="図 1"/>
        <xdr:cNvPicPr preferRelativeResize="1">
          <a:picLocks noChangeAspect="1"/>
        </xdr:cNvPicPr>
      </xdr:nvPicPr>
      <xdr:blipFill>
        <a:blip r:embed="rId1"/>
        <a:stretch>
          <a:fillRect/>
        </a:stretch>
      </xdr:blipFill>
      <xdr:spPr>
        <a:xfrm>
          <a:off x="11620500" y="47625"/>
          <a:ext cx="124777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114300</xdr:colOff>
      <xdr:row>0</xdr:row>
      <xdr:rowOff>47625</xdr:rowOff>
    </xdr:from>
    <xdr:to>
      <xdr:col>22</xdr:col>
      <xdr:colOff>1343025</xdr:colOff>
      <xdr:row>1</xdr:row>
      <xdr:rowOff>28575</xdr:rowOff>
    </xdr:to>
    <xdr:pic>
      <xdr:nvPicPr>
        <xdr:cNvPr id="1" name="図 1"/>
        <xdr:cNvPicPr preferRelativeResize="1">
          <a:picLocks noChangeAspect="1"/>
        </xdr:cNvPicPr>
      </xdr:nvPicPr>
      <xdr:blipFill>
        <a:blip r:embed="rId1"/>
        <a:stretch>
          <a:fillRect/>
        </a:stretch>
      </xdr:blipFill>
      <xdr:spPr>
        <a:xfrm>
          <a:off x="27470100" y="47625"/>
          <a:ext cx="12287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zoomScalePageLayoutView="0" workbookViewId="0" topLeftCell="A1">
      <selection activeCell="A1" sqref="A1"/>
    </sheetView>
  </sheetViews>
  <sheetFormatPr defaultColWidth="9.00390625" defaultRowHeight="15"/>
  <cols>
    <col min="1" max="1" width="17.28125" style="2" customWidth="1"/>
    <col min="2" max="2" width="18.7109375" style="1" customWidth="1"/>
    <col min="3" max="3" width="17.7109375" style="1" customWidth="1"/>
    <col min="4" max="4" width="16.7109375" style="1" customWidth="1"/>
    <col min="5" max="10" width="17.7109375" style="1" customWidth="1"/>
    <col min="11" max="11" width="16.28125" style="1" customWidth="1"/>
    <col min="12" max="12" width="15.7109375" style="1" customWidth="1"/>
    <col min="13" max="16384" width="9.00390625" style="1" customWidth="1"/>
  </cols>
  <sheetData>
    <row r="1" spans="1:6" ht="15">
      <c r="A1" s="74" t="s">
        <v>260</v>
      </c>
      <c r="B1" s="74"/>
      <c r="C1" s="74"/>
      <c r="D1" s="74"/>
      <c r="E1" s="72"/>
      <c r="F1" s="5"/>
    </row>
    <row r="2" spans="1:11" s="4" customFormat="1" ht="12">
      <c r="A2" s="122" t="s">
        <v>1</v>
      </c>
      <c r="B2" s="125" t="s">
        <v>0</v>
      </c>
      <c r="C2" s="126"/>
      <c r="D2" s="127"/>
      <c r="E2" s="3"/>
      <c r="F2" s="3"/>
      <c r="H2" s="29"/>
      <c r="K2" s="25"/>
    </row>
    <row r="3" spans="1:11" s="4" customFormat="1" ht="13.5" customHeight="1">
      <c r="A3" s="123"/>
      <c r="B3" s="128" t="s">
        <v>73</v>
      </c>
      <c r="C3" s="129"/>
      <c r="D3" s="130"/>
      <c r="F3" s="6"/>
      <c r="H3" s="24"/>
      <c r="K3" s="24"/>
    </row>
    <row r="4" spans="1:11" s="4" customFormat="1" ht="13.5" customHeight="1">
      <c r="A4" s="124"/>
      <c r="B4" s="131" t="s">
        <v>10</v>
      </c>
      <c r="C4" s="132"/>
      <c r="D4" s="133"/>
      <c r="H4" s="24"/>
      <c r="K4" s="24"/>
    </row>
    <row r="5" ht="4.5" customHeight="1"/>
    <row r="6" spans="1:11" s="26" customFormat="1" ht="19.5" customHeight="1">
      <c r="A6" s="117" t="s">
        <v>259</v>
      </c>
      <c r="B6" s="73" t="s">
        <v>5</v>
      </c>
      <c r="C6" s="120" t="s">
        <v>3</v>
      </c>
      <c r="D6" s="121"/>
      <c r="E6" s="134" t="s">
        <v>42</v>
      </c>
      <c r="F6" s="135"/>
      <c r="G6" s="135"/>
      <c r="H6" s="135"/>
      <c r="I6" s="135"/>
      <c r="J6" s="136"/>
      <c r="K6" s="108" t="s">
        <v>7</v>
      </c>
    </row>
    <row r="7" spans="1:11" s="26" customFormat="1" ht="19.5" customHeight="1">
      <c r="A7" s="118"/>
      <c r="B7" s="111" t="s">
        <v>4</v>
      </c>
      <c r="C7" s="113" t="s">
        <v>6</v>
      </c>
      <c r="D7" s="115" t="s">
        <v>9</v>
      </c>
      <c r="E7" s="10" t="s">
        <v>34</v>
      </c>
      <c r="F7" s="8" t="s">
        <v>2</v>
      </c>
      <c r="G7" s="8" t="s">
        <v>35</v>
      </c>
      <c r="H7" s="8" t="s">
        <v>37</v>
      </c>
      <c r="I7" s="8" t="s">
        <v>36</v>
      </c>
      <c r="J7" s="63" t="s">
        <v>20</v>
      </c>
      <c r="K7" s="109"/>
    </row>
    <row r="8" spans="1:11" s="26" customFormat="1" ht="19.5" customHeight="1">
      <c r="A8" s="119"/>
      <c r="B8" s="112"/>
      <c r="C8" s="114"/>
      <c r="D8" s="116"/>
      <c r="E8" s="42" t="s">
        <v>91</v>
      </c>
      <c r="F8" s="43" t="s">
        <v>86</v>
      </c>
      <c r="G8" s="43" t="s">
        <v>86</v>
      </c>
      <c r="H8" s="43" t="s">
        <v>81</v>
      </c>
      <c r="I8" s="43" t="s">
        <v>83</v>
      </c>
      <c r="J8" s="44" t="s">
        <v>4</v>
      </c>
      <c r="K8" s="110"/>
    </row>
    <row r="9" spans="1:11" s="7" customFormat="1" ht="79.5" customHeight="1">
      <c r="A9" s="15" t="s">
        <v>44</v>
      </c>
      <c r="B9" s="9" t="s">
        <v>68</v>
      </c>
      <c r="C9" s="16"/>
      <c r="D9" s="17"/>
      <c r="E9" s="45" t="str">
        <f>HLOOKUP(E8,国語,2,FALSE)</f>
        <v>●こんな　もの，見つけたよ/6月
●おもちゃの作り方をせつめいしよう/11月
●わたしはおねえさん/12月
●にたいみのことば，はんたいのいみのことば/1月
●スーホの白い馬/2月
</v>
      </c>
      <c r="F9" s="46">
        <f>HLOOKUP(F8,算数,2,FALSE)</f>
        <v>0</v>
      </c>
      <c r="G9" s="46">
        <f>HLOOKUP(G8,生活,2,FALSE)</f>
        <v>0</v>
      </c>
      <c r="H9" s="46">
        <f>HLOOKUP(H8,音楽,2,FALSE)</f>
        <v>0</v>
      </c>
      <c r="I9" s="46">
        <f>HLOOKUP(I8,図画工作,2,FALSE)</f>
        <v>0</v>
      </c>
      <c r="J9" s="58"/>
      <c r="K9" s="35"/>
    </row>
    <row r="10" spans="1:11" s="7" customFormat="1" ht="186" customHeight="1">
      <c r="A10" s="15" t="s">
        <v>45</v>
      </c>
      <c r="B10" s="9" t="s">
        <v>74</v>
      </c>
      <c r="C10" s="16"/>
      <c r="D10" s="17"/>
      <c r="E10" s="47" t="str">
        <f>HLOOKUP(E8,国語,3,FALSE)</f>
        <v>●いなばの　白うさぎ/5月
●うれしい　ことば/6月
●ミリーのすてきなぼうし/7月
●ことばあそびをしよう/9月
●馬のおもちゃの作り方/11月
●はんたいことば/1月
●見たこと，かんじたこと/2月
</v>
      </c>
      <c r="F10" s="48">
        <f>HLOOKUP(F8,算数,3,FALSE)</f>
        <v>0</v>
      </c>
      <c r="G10" s="48">
        <f>HLOOKUP(G8,生活,3,FALSE)</f>
        <v>0</v>
      </c>
      <c r="H10" s="48">
        <f>HLOOKUP(H8,音楽,3,FALSE)</f>
        <v>0</v>
      </c>
      <c r="I10" s="48" t="str">
        <f>HLOOKUP(I8,図画工作,3,FALSE)</f>
        <v>●すきなこと なあに/4月
●くっつき マスコット/5月
●えのぐじま/5月
●土って 気もちが いい/にじいろコレクション/6月
●ギュッとしたい わたしの「お友だち」/6月
●ひみつの グアナコ/9月
●コロコロ大さくせん！/9月
●ぼかしあそびで/10月
●切って，ひねって，つなげると/10月
●キラキラシャボンで/10月
●形の 「かくれんぼ」/1月
●うつして 見つけて/1月
●かぶって へんしん/2月
●ピコリン星 ゆめの ステージ/3月</v>
      </c>
      <c r="J10" s="58"/>
      <c r="K10" s="36"/>
    </row>
    <row r="11" spans="1:11" s="7" customFormat="1" ht="217.5" customHeight="1">
      <c r="A11" s="15" t="s">
        <v>46</v>
      </c>
      <c r="B11" s="14" t="s">
        <v>261</v>
      </c>
      <c r="C11" s="12" t="s">
        <v>17</v>
      </c>
      <c r="D11" s="13"/>
      <c r="E11" s="47" t="str">
        <f>HLOOKUP(E8,国語,4,FALSE)</f>
        <v>●本でのしらべ方/1月
</v>
      </c>
      <c r="F11" s="48" t="str">
        <f>HLOOKUP(F8,算数,4,FALSE)</f>
        <v>●時計を　生活に　生かそう/7月
</v>
      </c>
      <c r="G11" s="48" t="str">
        <f>HLOOKUP(G8,生活,4,FALSE)</f>
        <v>●生きものなかよし大作せん/6月
●うごくうごくわたしのおもちゃ/9月</v>
      </c>
      <c r="H11" s="48">
        <f>HLOOKUP(H8,音楽,4,FALSE)</f>
        <v>0</v>
      </c>
      <c r="I11" s="48" t="str">
        <f>HLOOKUP(I8,図画工作,4,FALSE)</f>
        <v>●カッターナイフタワー/12月</v>
      </c>
      <c r="J11" s="59"/>
      <c r="K11" s="36"/>
    </row>
    <row r="12" spans="1:11" s="7" customFormat="1" ht="168">
      <c r="A12" s="15" t="s">
        <v>47</v>
      </c>
      <c r="B12" s="14" t="s">
        <v>262</v>
      </c>
      <c r="C12" s="12"/>
      <c r="D12" s="13"/>
      <c r="E12" s="47" t="str">
        <f>HLOOKUP(E8,国語,5,FALSE)</f>
        <v>●スイミー/6月
●お話のさくしゃになろう/12月
</v>
      </c>
      <c r="F12" s="48" t="str">
        <f>HLOOKUP(F8,算数,5,FALSE)</f>
        <v>●学びの とびら/4月
●はこの 形を しらべよう/2月
</v>
      </c>
      <c r="G12" s="48" t="str">
        <f>HLOOKUP(G8,生活,5,FALSE)</f>
        <v>●あしたへジャンプ/1月</v>
      </c>
      <c r="H12" s="48">
        <f>HLOOKUP(H8,音楽,5,FALSE)</f>
        <v>0</v>
      </c>
      <c r="I12" s="48" t="str">
        <f>HLOOKUP(I8,図画工作,5,FALSE)</f>
        <v>●すきなこと なあに/4月
●くっつき マスコット/5月
●えのぐじま/5月
●つづきえ どんどん/6月
●ギュッとしたい わたしの「お友だち」/6月
●どうぶつさんと いっしょに/7月
●ひみつの グアナコ/9月
●コロコロ大さくせん！/9月
●ぼかしあそびで/10月
●切って，ひねって，つなげると/10月
●キラキラシャボンで/10月
●あつめて，ならべて，いいかんじ/11月
●カッターナイフタワー/12月
●形の 「かくれんぼ」/1月
●うつして 見つけて/1月
●かぶって へんしん/2月
●ピコリン星 ゆめの ステージ/3月</v>
      </c>
      <c r="J12" s="58" t="s">
        <v>253</v>
      </c>
      <c r="K12" s="36"/>
    </row>
    <row r="13" spans="1:11" s="7" customFormat="1" ht="81" customHeight="1">
      <c r="A13" s="15" t="s">
        <v>48</v>
      </c>
      <c r="B13" s="9" t="s">
        <v>71</v>
      </c>
      <c r="C13" s="16" t="s">
        <v>14</v>
      </c>
      <c r="D13" s="17" t="s">
        <v>19</v>
      </c>
      <c r="E13" s="47" t="str">
        <f>HLOOKUP(E8,国語,6,FALSE)</f>
        <v>●きょうの　できごと/4月
●かんさつ名人に　なろう/5月
●おもちゃの作り方をせつめいしよう/11月
</v>
      </c>
      <c r="F13" s="48" t="str">
        <f>HLOOKUP(F8,算数,6,FALSE)</f>
        <v>●２年の ふくしゅう/3月
</v>
      </c>
      <c r="G13" s="48" t="str">
        <f>HLOOKUP(G8,生活,6,FALSE)</f>
        <v>●おいしくそだてわたしのやさい/5月
●うごくうごくわたしのおもちゃ/9月
●あしたへジャンプ/1月</v>
      </c>
      <c r="H13" s="48">
        <f>HLOOKUP(H8,音楽,6,FALSE)</f>
        <v>0</v>
      </c>
      <c r="I13" s="48" t="str">
        <f>HLOOKUP(I8,図画工作,6,FALSE)</f>
        <v>●ひみつの グアナコ/9月
●ぼかしあそびで/10月
●切って，ひねって，つなげると/10月
●うつして 見つけて/1月
●かぶって へんしん/2月</v>
      </c>
      <c r="J13" s="58" t="s">
        <v>236</v>
      </c>
      <c r="K13" s="36"/>
    </row>
    <row r="14" spans="1:11" s="7" customFormat="1" ht="60" customHeight="1">
      <c r="A14" s="15" t="s">
        <v>49</v>
      </c>
      <c r="B14" s="9" t="s">
        <v>75</v>
      </c>
      <c r="C14" s="16"/>
      <c r="D14" s="17"/>
      <c r="E14" s="47" t="str">
        <f>HLOOKUP(E8,国語,7,FALSE)</f>
        <v>●うれしい　ことば/6月
●ミリーのすてきなぼうし/7月
●ことばでみちあんない/9月
</v>
      </c>
      <c r="F14" s="48">
        <f>HLOOKUP(F8,算数,7,FALSE)</f>
        <v>0</v>
      </c>
      <c r="G14" s="48" t="str">
        <f>HLOOKUP(G8,生活,7,FALSE)</f>
        <v>●どきどきわくわくまちたんけん/5月
●もっとなかよしまちたんけん/11月
●聞いて聞かせてまちのすてき/12月</v>
      </c>
      <c r="H14" s="48">
        <f>HLOOKUP(H8,音楽,7,FALSE)</f>
        <v>0</v>
      </c>
      <c r="I14" s="48">
        <f>HLOOKUP(I8,図画工作,7,FALSE)</f>
        <v>0</v>
      </c>
      <c r="J14" s="58"/>
      <c r="K14" s="36"/>
    </row>
    <row r="15" spans="1:11" s="7" customFormat="1" ht="43.5" customHeight="1">
      <c r="A15" s="15" t="s">
        <v>50</v>
      </c>
      <c r="B15" s="9" t="s">
        <v>67</v>
      </c>
      <c r="C15" s="16" t="s">
        <v>15</v>
      </c>
      <c r="D15" s="17"/>
      <c r="E15" s="47" t="str">
        <f>HLOOKUP(E8,国語,8,FALSE)</f>
        <v>●いなばの　白うさぎ/5月
</v>
      </c>
      <c r="F15" s="48">
        <f>HLOOKUP(F8,算数,8,FALSE)</f>
        <v>0</v>
      </c>
      <c r="G15" s="48" t="str">
        <f>HLOOKUP(G8,生活,8,FALSE)</f>
        <v>●2年生だうれしいな/4月</v>
      </c>
      <c r="H15" s="48">
        <f>HLOOKUP(H8,音楽,8,FALSE)</f>
        <v>0</v>
      </c>
      <c r="I15" s="48">
        <f>HLOOKUP(I8,図画工作,8,FALSE)</f>
        <v>0</v>
      </c>
      <c r="J15" s="58"/>
      <c r="K15" s="36"/>
    </row>
    <row r="16" spans="1:11" s="7" customFormat="1" ht="51" customHeight="1">
      <c r="A16" s="15" t="s">
        <v>51</v>
      </c>
      <c r="B16" s="9" t="s">
        <v>263</v>
      </c>
      <c r="C16" s="16"/>
      <c r="D16" s="17"/>
      <c r="E16" s="47">
        <f>HLOOKUP(E8,国語,9,FALSE)</f>
        <v>0</v>
      </c>
      <c r="F16" s="48">
        <f>HLOOKUP(F8,算数,9,FALSE)</f>
        <v>0</v>
      </c>
      <c r="G16" s="48" t="str">
        <f>HLOOKUP(G8,生活,9,FALSE)</f>
        <v>●あしたへジャンプ/1月</v>
      </c>
      <c r="H16" s="48">
        <f>HLOOKUP(H8,音楽,9,FALSE)</f>
        <v>0</v>
      </c>
      <c r="I16" s="48" t="str">
        <f>HLOOKUP(I8,図画工作,9,FALSE)</f>
        <v>●どきどきカード/2月</v>
      </c>
      <c r="J16" s="58"/>
      <c r="K16" s="36"/>
    </row>
    <row r="17" spans="1:11" s="7" customFormat="1" ht="215.25" customHeight="1">
      <c r="A17" s="15" t="s">
        <v>52</v>
      </c>
      <c r="B17" s="9" t="s">
        <v>264</v>
      </c>
      <c r="C17" s="16"/>
      <c r="D17" s="17"/>
      <c r="E17" s="47" t="str">
        <f>HLOOKUP(E8,国語,10,FALSE)</f>
        <v>●ともだちを　さがそう/4月
●うれしい　ことば/6月
●スイミー/6月
●あったらいいな，こんなもの/7月
●お気に入りの本をしょうかいしよう/7月
●ことばでみちあんない/9月
●お手紙/10月
●そうだんにのってください/10月
●おにごっこ/1月
</v>
      </c>
      <c r="F17" s="48" t="str">
        <f>HLOOKUP(F8,算数,10,FALSE)</f>
        <v>●どんな 計算に なるのかな？/5月
●新しい　計算を　考えよう/10月
●九九を　つくろう/11月
●図を　つかって　考えよう/2月
</v>
      </c>
      <c r="G17" s="48" t="str">
        <f>HLOOKUP(G8,生活,10,FALSE)</f>
        <v>●うごくうごくわたしのおもちゃ/9月
●あしたへジャンプ/1月</v>
      </c>
      <c r="H17" s="48" t="str">
        <f>HLOOKUP(H8,音楽,10,FALSE)</f>
        <v>●はくの　まとまりを　かんじとろう/5月
●ドレミであそぼう/6月
●リズムをかさねて楽しもう/9月
●いろいろながっきの音をさがそう/11月
●ようすを　おもいうかべよう/12月
●日本の　うたで　つながろう/1月
●みんなであわせて楽しもう/2月
</v>
      </c>
      <c r="I17" s="48" t="str">
        <f>HLOOKUP(I8,図画工作,10,FALSE)</f>
        <v>●土って 気もちが いい/にじいろコレクション/6月
●つづきえ どんどん/6月
●ちきゅうからの おくりもので/11月
●どきどきカード/2月
●ピコリン星 ゆめの ステージ/3月</v>
      </c>
      <c r="J17" s="58" t="s">
        <v>254</v>
      </c>
      <c r="K17" s="36"/>
    </row>
    <row r="18" spans="1:11" s="7" customFormat="1" ht="201" customHeight="1">
      <c r="A18" s="15" t="s">
        <v>53</v>
      </c>
      <c r="B18" s="9" t="s">
        <v>76</v>
      </c>
      <c r="C18" s="16" t="s">
        <v>13</v>
      </c>
      <c r="D18" s="17"/>
      <c r="E18" s="47" t="str">
        <f>HLOOKUP(E8,国語,11,FALSE)</f>
        <v>●じゅんばんに　ならぼう/4月
●図書館たんけん/4月
●ともだちを　さがそう/4月
●じゅんじょ/5月
●同じ　ぶぶんを　もつ　かん字/5月
●かん字の　ひろば①/6月
●かたかなの　ひろば/6月
●メモを　とる　とき/6月
●こんな　もの，見つけたよ/6月
●かん字のひろば②/9月
●ことばあそびをしよう/9月
●なかまのことばとかん字/9月
●かん字のひろば③/10月
●主語と述語に　気をつけよう/10月
●かん字の読み方/10月
●馬のおもちゃの作り方/11月
●かたかなで書くことば/11月
●せかい一の話/11月
●かん字の広場④/11月
●かん字の広場⑤/1月
●おにごっこ/1月
●カンジーはかせの大はつめい/2月
●ことばを楽しもう/2月
●すてきなところをつたえよう/3月
</v>
      </c>
      <c r="F18" s="48" t="str">
        <f>HLOOKUP(F8,算数,11,FALSE)</f>
        <v>●たし算の しかたを 考えよう/4月
●ひき算の　しかたを 考えよう/5月
●どんな 計算に なるのかな？/5月
●100より　大きい 数を しらべよう/6月
●水の かさを　はかって　あらわそう/6月
●計算の しかたを　くふうしよう/9月
●ひっ算の　しかたを 考えよう/9月
●さんかくや　しかくの 形をしらべよう/9月
●新しい　計算を　考えよう/10月
●九九を　つくろう/11月
●1000より　大きい　数をしらべよう/1月
●長い　長さを　はかって あらわそう/1月
●分けた　大きさの　あらわし方を　しらべよう/2月
●はこの 形を しらべよう/2月
●計算ピラミッド/3月
</v>
      </c>
      <c r="G18" s="48" t="str">
        <f>HLOOKUP(G8,生活,11,FALSE)</f>
        <v>●2年生だうれしいな/4月
●どきどきわくわくまちたんけん/5月
●生きものなかよし大作せん/6月
●みんなで行こうよつかおうよ/10月
●もっとなかよしまちたんけん/11月</v>
      </c>
      <c r="H18" s="48">
        <f>HLOOKUP(H8,音楽,11,FALSE)</f>
        <v>0</v>
      </c>
      <c r="I18" s="48" t="str">
        <f>HLOOKUP(I8,図画工作,11,FALSE)</f>
        <v>●カッターナイフタワー/12月</v>
      </c>
      <c r="J18" s="58" t="s">
        <v>255</v>
      </c>
      <c r="K18" s="36"/>
    </row>
    <row r="19" spans="1:11" s="7" customFormat="1" ht="84" customHeight="1">
      <c r="A19" s="15" t="s">
        <v>54</v>
      </c>
      <c r="B19" s="9" t="s">
        <v>65</v>
      </c>
      <c r="C19" s="16"/>
      <c r="D19" s="17"/>
      <c r="E19" s="47" t="str">
        <f>HLOOKUP(E8,国語,12,FALSE)</f>
        <v>●スイミー/6月
</v>
      </c>
      <c r="F19" s="48" t="str">
        <f>HLOOKUP(F8,算数,12,FALSE)</f>
        <v>●長さを　はかって　あらわそう/5月
</v>
      </c>
      <c r="G19" s="48" t="str">
        <f>HLOOKUP(G8,生活,12,FALSE)</f>
        <v>●生きものなかよし大作せん/6月</v>
      </c>
      <c r="H19" s="48">
        <f>HLOOKUP(H8,音楽,12,FALSE)</f>
        <v>0</v>
      </c>
      <c r="I19" s="48">
        <f>HLOOKUP(I8,図画工作,12,FALSE)</f>
        <v>0</v>
      </c>
      <c r="J19" s="58"/>
      <c r="K19" s="36"/>
    </row>
    <row r="20" spans="1:11" s="7" customFormat="1" ht="36" customHeight="1">
      <c r="A20" s="15" t="s">
        <v>55</v>
      </c>
      <c r="B20" s="9" t="s">
        <v>70</v>
      </c>
      <c r="C20" s="16" t="s">
        <v>11</v>
      </c>
      <c r="D20" s="17"/>
      <c r="E20" s="47" t="str">
        <f>HLOOKUP(E8,国語,13,FALSE)</f>
        <v>●スイミー/6月
●どうぶつ園のじゅうい/9月
</v>
      </c>
      <c r="F20" s="48">
        <f>HLOOKUP(F8,算数,13,FALSE)</f>
        <v>0</v>
      </c>
      <c r="G20" s="48">
        <f>HLOOKUP(G8,生活,13,FALSE)</f>
        <v>0</v>
      </c>
      <c r="H20" s="48">
        <f>HLOOKUP(H8,音楽,13,FALSE)</f>
        <v>0</v>
      </c>
      <c r="I20" s="48">
        <f>HLOOKUP(I8,図画工作,13,FALSE)</f>
        <v>0</v>
      </c>
      <c r="J20" s="58"/>
      <c r="K20" s="36"/>
    </row>
    <row r="21" spans="1:11" s="7" customFormat="1" ht="45" customHeight="1">
      <c r="A21" s="15" t="s">
        <v>56</v>
      </c>
      <c r="B21" s="9" t="s">
        <v>64</v>
      </c>
      <c r="C21" s="16"/>
      <c r="D21" s="17"/>
      <c r="E21" s="47">
        <f>HLOOKUP(E8,国語,14,FALSE)</f>
        <v>0</v>
      </c>
      <c r="F21" s="48">
        <f>HLOOKUP(F8,算数,14,FALSE)</f>
        <v>0</v>
      </c>
      <c r="G21" s="48">
        <f>HLOOKUP(G8,生活,14,FALSE)</f>
        <v>0</v>
      </c>
      <c r="H21" s="48">
        <f>HLOOKUP(H8,音楽,14,FALSE)</f>
        <v>0</v>
      </c>
      <c r="I21" s="48" t="str">
        <f>HLOOKUP(I8,図画工作,14,FALSE)</f>
        <v>●どきどきカード/2月</v>
      </c>
      <c r="J21" s="60"/>
      <c r="K21" s="36"/>
    </row>
    <row r="22" spans="1:11" s="7" customFormat="1" ht="45.75" customHeight="1">
      <c r="A22" s="15" t="s">
        <v>57</v>
      </c>
      <c r="B22" s="9" t="s">
        <v>63</v>
      </c>
      <c r="C22" s="16" t="s">
        <v>16</v>
      </c>
      <c r="D22" s="17" t="s">
        <v>18</v>
      </c>
      <c r="E22" s="47" t="str">
        <f>HLOOKUP(E8,国語,15,FALSE)</f>
        <v>●じゅんばんに　ならぼう/4月
●図書館たんけん/4月
●楽しかったよ，二年生/2月
●すてきなところをつたえよう/3月
</v>
      </c>
      <c r="F22" s="48" t="str">
        <f>HLOOKUP(F8,算数,15,FALSE)</f>
        <v>●わかりやすく　あらわそう/4月
●どんな 計算に なるのかな？/5月
</v>
      </c>
      <c r="G22" s="48">
        <f>HLOOKUP(G8,生活,15,FALSE)</f>
        <v>0</v>
      </c>
      <c r="H22" s="48" t="str">
        <f>HLOOKUP(H8,音楽,15,FALSE)</f>
        <v>●音楽で　みんなとつながろう/4月
●はくの　まとまりを　かんじとろう/5月
●ドレミであそぼう/6月
●せいかつの　中にある音を楽しもう/7月
●リズムをかさねて楽しもう/9月
●くりかえしを見つけよう/10月
●いろいろながっきの音をさがそう/11月
●みんなであわせて楽しもう/2月
</v>
      </c>
      <c r="I22" s="48">
        <f>HLOOKUP(I8,図画工作,15,FALSE)</f>
        <v>0</v>
      </c>
      <c r="J22" s="58"/>
      <c r="K22" s="36"/>
    </row>
    <row r="23" spans="1:11" s="7" customFormat="1" ht="63.75" customHeight="1">
      <c r="A23" s="51" t="s">
        <v>58</v>
      </c>
      <c r="B23" s="55" t="s">
        <v>69</v>
      </c>
      <c r="C23" s="56" t="s">
        <v>12</v>
      </c>
      <c r="D23" s="57"/>
      <c r="E23" s="47" t="str">
        <f>HLOOKUP(E8,国語,16,FALSE)</f>
        <v>●いなばの　白うさぎ/5月
●ことばあそびをしよう/9月
●ようすをあらわすことば/1月
</v>
      </c>
      <c r="F23" s="48">
        <f>HLOOKUP(F8,算数,16,FALSE)</f>
        <v>0</v>
      </c>
      <c r="G23" s="48" t="str">
        <f>HLOOKUP(G8,生活,16,FALSE)</f>
        <v>●どきどきわくわくまちたんけん/5月
●もっとなかよしまちたんけん/11月
●聞いて聞かせてまちのすてき/12月</v>
      </c>
      <c r="H23" s="48" t="str">
        <f>HLOOKUP(H8,音楽,16,FALSE)</f>
        <v>●音楽で　みんなとつながろう/4月
●虫のこえ/9月
●日本の　うたで　つながろう/1月
●うたいつごう　日本の　うた/付録
●みんなで　楽しく/付録
</v>
      </c>
      <c r="I23" s="48">
        <f>HLOOKUP(I8,図画工作,16,FALSE)</f>
        <v>0</v>
      </c>
      <c r="J23" s="58"/>
      <c r="K23" s="36"/>
    </row>
    <row r="24" spans="1:11" s="7" customFormat="1" ht="63.75" customHeight="1">
      <c r="A24" s="51" t="s">
        <v>59</v>
      </c>
      <c r="B24" s="62" t="s">
        <v>66</v>
      </c>
      <c r="C24" s="56"/>
      <c r="D24" s="57"/>
      <c r="E24" s="47" t="str">
        <f>HLOOKUP(E8,国語,17,FALSE)</f>
        <v>●スーホの白い馬/2月
</v>
      </c>
      <c r="F24" s="48">
        <f>HLOOKUP(F8,算数,17,FALSE)</f>
        <v>0</v>
      </c>
      <c r="G24" s="48">
        <f>HLOOKUP(G8,生活,17,FALSE)</f>
        <v>0</v>
      </c>
      <c r="H24" s="48" t="str">
        <f>HLOOKUP(H8,音楽,17,FALSE)</f>
        <v>●音楽で　みんなとつながろう/4月
</v>
      </c>
      <c r="I24" s="48">
        <f>HLOOKUP(I8,図画工作,17,FALSE)</f>
        <v>0</v>
      </c>
      <c r="J24" s="58"/>
      <c r="K24" s="36"/>
    </row>
    <row r="25" spans="1:11" s="7" customFormat="1" ht="79.5" customHeight="1">
      <c r="A25" s="15" t="s">
        <v>60</v>
      </c>
      <c r="B25" s="9" t="s">
        <v>265</v>
      </c>
      <c r="C25" s="16"/>
      <c r="D25" s="17"/>
      <c r="E25" s="45">
        <f>HLOOKUP(E8,国語,18,FALSE)</f>
        <v>0</v>
      </c>
      <c r="F25" s="46">
        <f>HLOOKUP(F8,算数,18,FALSE)</f>
        <v>0</v>
      </c>
      <c r="G25" s="46" t="str">
        <f>HLOOKUP(G8,生活,18,FALSE)</f>
        <v>●あしたへジャンプ/1月</v>
      </c>
      <c r="H25" s="46" t="str">
        <f>HLOOKUP(H8,音楽,18,FALSE)</f>
        <v>●みんなで　楽しく/付録
</v>
      </c>
      <c r="I25" s="46">
        <f>HLOOKUP(I8,図画工作,18,FALSE)</f>
        <v>0</v>
      </c>
      <c r="J25" s="59"/>
      <c r="K25" s="36"/>
    </row>
    <row r="26" spans="1:11" s="7" customFormat="1" ht="117" customHeight="1">
      <c r="A26" s="15" t="s">
        <v>61</v>
      </c>
      <c r="B26" s="9" t="s">
        <v>72</v>
      </c>
      <c r="C26" s="16"/>
      <c r="D26" s="17"/>
      <c r="E26" s="47" t="str">
        <f>HLOOKUP(E8,国語,19,FALSE)</f>
        <v>●ふきのとう/4月
●春が　いっぱい/4月
●たんぽぽの　ちえ/5月
●かんさつ名人に　なろう/5月
●夏が　いっぱい/7月
●雨のうた/9月
●どうぶつ園のじゅうい/9月
●秋がいっぱい/10月
●冬がいっぱい/12月
●ねこのこ/1月
</v>
      </c>
      <c r="F26" s="48">
        <f>HLOOKUP(F8,算数,19,FALSE)</f>
        <v>0</v>
      </c>
      <c r="G26" s="48" t="str">
        <f>HLOOKUP(G8,生活,19,FALSE)</f>
        <v>●2年生だうれしいな/4月
●おいしくそだてわたしのやさい/5月
●どきどきわくわくまちたんけん/5月
●生きものなかよし大作せん/6月</v>
      </c>
      <c r="H26" s="48" t="str">
        <f>HLOOKUP(H8,音楽,19,FALSE)</f>
        <v>●せいかつの　中にある音を楽しもう/7月
●虫のこえ/9月
●みんなで　楽しく/付録
</v>
      </c>
      <c r="I26" s="48" t="str">
        <f>HLOOKUP(I8,図画工作,19,FALSE)</f>
        <v>●土って 気もちが いい/にじいろコレクション/6月
●どうぶつさんと いっしょに/7月
●ちきゅうからの おくりもので/11月
●あつめて，ならべて，いいかんじ/11月</v>
      </c>
      <c r="J26" s="58"/>
      <c r="K26" s="36"/>
    </row>
    <row r="27" spans="1:11" s="7" customFormat="1" ht="43.5" customHeight="1">
      <c r="A27" s="19" t="s">
        <v>62</v>
      </c>
      <c r="B27" s="23" t="s">
        <v>77</v>
      </c>
      <c r="C27" s="20"/>
      <c r="D27" s="21"/>
      <c r="E27" s="49" t="str">
        <f>HLOOKUP(E8,国語,20,FALSE)</f>
        <v>●おとのはなびら/1月
●スーホの白い馬/2月
</v>
      </c>
      <c r="F27" s="50">
        <f>HLOOKUP(F8,算数,20,FALSE)</f>
        <v>0</v>
      </c>
      <c r="G27" s="50">
        <f>HLOOKUP(G8,生活,20,FALSE)</f>
        <v>0</v>
      </c>
      <c r="H27" s="50" t="str">
        <f>HLOOKUP(H8,音楽,20,FALSE)</f>
        <v>●ようすを　おもいうかべよう/12月
●みんなで　楽しく/付録
</v>
      </c>
      <c r="I27" s="50" t="str">
        <f>HLOOKUP(I8,図画工作,20,FALSE)</f>
        <v>●土って 気もちが いい/にじいろコレクション/6月</v>
      </c>
      <c r="J27" s="61"/>
      <c r="K27" s="37"/>
    </row>
    <row r="29" ht="10.5" hidden="1">
      <c r="A29" s="1" t="s">
        <v>84</v>
      </c>
    </row>
    <row r="30" spans="1:2" ht="10.5" hidden="1">
      <c r="A30" s="77" t="s">
        <v>85</v>
      </c>
      <c r="B30" s="78" t="s">
        <v>86</v>
      </c>
    </row>
    <row r="31" spans="1:2" ht="10.5" hidden="1">
      <c r="A31" s="79" t="s">
        <v>87</v>
      </c>
      <c r="B31" s="75" t="s">
        <v>88</v>
      </c>
    </row>
    <row r="32" spans="1:2" ht="10.5" hidden="1">
      <c r="A32" s="79" t="s">
        <v>85</v>
      </c>
      <c r="B32" s="75" t="s">
        <v>89</v>
      </c>
    </row>
    <row r="33" spans="1:2" ht="10.5" hidden="1">
      <c r="A33" s="79" t="s">
        <v>85</v>
      </c>
      <c r="B33" s="75" t="s">
        <v>90</v>
      </c>
    </row>
    <row r="34" spans="1:2" ht="10.5" hidden="1">
      <c r="A34" s="79" t="s">
        <v>87</v>
      </c>
      <c r="B34" s="75" t="s">
        <v>91</v>
      </c>
    </row>
    <row r="35" spans="1:2" ht="10.5" hidden="1">
      <c r="A35" s="79" t="s">
        <v>2</v>
      </c>
      <c r="B35" s="75" t="s">
        <v>86</v>
      </c>
    </row>
    <row r="36" spans="1:2" ht="10.5" hidden="1">
      <c r="A36" s="79" t="s">
        <v>92</v>
      </c>
      <c r="B36" s="75" t="s">
        <v>93</v>
      </c>
    </row>
    <row r="37" spans="1:2" ht="10.5" hidden="1">
      <c r="A37" s="79" t="s">
        <v>2</v>
      </c>
      <c r="B37" s="75" t="s">
        <v>88</v>
      </c>
    </row>
    <row r="38" spans="1:2" ht="10.5" hidden="1">
      <c r="A38" s="79" t="s">
        <v>2</v>
      </c>
      <c r="B38" s="75" t="s">
        <v>90</v>
      </c>
    </row>
    <row r="39" spans="1:2" ht="10.5" hidden="1">
      <c r="A39" s="79" t="s">
        <v>92</v>
      </c>
      <c r="B39" s="75" t="s">
        <v>94</v>
      </c>
    </row>
    <row r="40" spans="1:2" ht="10.5" hidden="1">
      <c r="A40" s="79" t="s">
        <v>92</v>
      </c>
      <c r="B40" s="75" t="s">
        <v>95</v>
      </c>
    </row>
    <row r="41" spans="1:2" ht="10.5" hidden="1">
      <c r="A41" s="79" t="s">
        <v>96</v>
      </c>
      <c r="B41" s="75" t="s">
        <v>86</v>
      </c>
    </row>
    <row r="42" spans="1:2" ht="10.5" hidden="1">
      <c r="A42" s="79" t="s">
        <v>97</v>
      </c>
      <c r="B42" s="75" t="s">
        <v>93</v>
      </c>
    </row>
    <row r="43" spans="1:2" ht="10.5" hidden="1">
      <c r="A43" s="79" t="s">
        <v>97</v>
      </c>
      <c r="B43" s="75" t="s">
        <v>88</v>
      </c>
    </row>
    <row r="44" spans="1:2" ht="10.5" hidden="1">
      <c r="A44" s="79" t="s">
        <v>97</v>
      </c>
      <c r="B44" s="75" t="s">
        <v>90</v>
      </c>
    </row>
    <row r="45" spans="1:2" ht="10.5" hidden="1">
      <c r="A45" s="79" t="s">
        <v>97</v>
      </c>
      <c r="B45" s="75" t="s">
        <v>91</v>
      </c>
    </row>
    <row r="46" spans="1:2" ht="10.5" hidden="1">
      <c r="A46" s="79" t="s">
        <v>97</v>
      </c>
      <c r="B46" s="75" t="s">
        <v>94</v>
      </c>
    </row>
    <row r="47" spans="1:2" ht="10.5" hidden="1">
      <c r="A47" s="79" t="s">
        <v>98</v>
      </c>
      <c r="B47" s="75" t="s">
        <v>99</v>
      </c>
    </row>
    <row r="48" spans="1:2" ht="10.5" hidden="1">
      <c r="A48" s="79" t="s">
        <v>100</v>
      </c>
      <c r="B48" s="75" t="s">
        <v>90</v>
      </c>
    </row>
    <row r="49" spans="1:2" ht="10.5" hidden="1">
      <c r="A49" s="79" t="s">
        <v>101</v>
      </c>
      <c r="B49" s="75" t="s">
        <v>81</v>
      </c>
    </row>
    <row r="50" spans="1:2" ht="10.5" hidden="1">
      <c r="A50" s="79" t="s">
        <v>82</v>
      </c>
      <c r="B50" s="75" t="s">
        <v>83</v>
      </c>
    </row>
    <row r="51" spans="1:2" ht="10.5" hidden="1">
      <c r="A51" s="80" t="s">
        <v>82</v>
      </c>
      <c r="B51" s="76" t="s">
        <v>80</v>
      </c>
    </row>
  </sheetData>
  <sheetProtection autoFilter="0"/>
  <mergeCells count="11">
    <mergeCell ref="A2:A4"/>
    <mergeCell ref="B2:D2"/>
    <mergeCell ref="B3:D3"/>
    <mergeCell ref="B4:D4"/>
    <mergeCell ref="E6:J6"/>
    <mergeCell ref="K6:K8"/>
    <mergeCell ref="B7:B8"/>
    <mergeCell ref="C7:C8"/>
    <mergeCell ref="D7:D8"/>
    <mergeCell ref="A6:A8"/>
    <mergeCell ref="C6:D6"/>
  </mergeCells>
  <dataValidations count="5">
    <dataValidation type="list" allowBlank="1" showInputMessage="1" showErrorMessage="1" sqref="E8">
      <formula1>$B$30:$B$34</formula1>
    </dataValidation>
    <dataValidation type="list" allowBlank="1" showInputMessage="1" showErrorMessage="1" sqref="F8">
      <formula1>$B$35:$B$40</formula1>
    </dataValidation>
    <dataValidation type="list" allowBlank="1" showInputMessage="1" showErrorMessage="1" sqref="G8">
      <formula1>$B$41:$B$47</formula1>
    </dataValidation>
    <dataValidation type="list" allowBlank="1" showInputMessage="1" showErrorMessage="1" sqref="H8">
      <formula1>$B$48:$B$49</formula1>
    </dataValidation>
    <dataValidation type="list" allowBlank="1" showInputMessage="1" showErrorMessage="1" sqref="I8">
      <formula1>$B$50:$B$51</formula1>
    </dataValidation>
  </dataValidations>
  <printOptions horizontalCentered="1"/>
  <pageMargins left="0.1968503937007874" right="0.1968503937007874" top="0.1968503937007874" bottom="0.1968503937007874" header="0.1968503937007874" footer="0.1968503937007874"/>
  <pageSetup fitToHeight="0" horizontalDpi="600" verticalDpi="600" orientation="landscape" paperSize="8" r:id="rId2"/>
  <headerFooter>
    <oddFooter>&amp;R2年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27"/>
  <sheetViews>
    <sheetView zoomScaleSheetLayoutView="100" zoomScalePageLayoutView="0" workbookViewId="0" topLeftCell="A1">
      <pane xSplit="1" topLeftCell="B1" activePane="topRight" state="frozen"/>
      <selection pane="topLeft" activeCell="A3" sqref="A3"/>
      <selection pane="topRight" activeCell="A1" sqref="A1"/>
    </sheetView>
  </sheetViews>
  <sheetFormatPr defaultColWidth="9.00390625" defaultRowHeight="15"/>
  <cols>
    <col min="1" max="1" width="17.28125" style="64" customWidth="1"/>
    <col min="2" max="2" width="18.7109375" style="96" customWidth="1"/>
    <col min="3" max="22" width="18.7109375" style="66" customWidth="1"/>
    <col min="23" max="23" width="20.7109375" style="67" customWidth="1"/>
    <col min="24" max="24" width="17.7109375" style="67" customWidth="1"/>
    <col min="25" max="16384" width="9.00390625" style="66" customWidth="1"/>
  </cols>
  <sheetData>
    <row r="1" spans="1:24" ht="15">
      <c r="A1" s="74" t="s">
        <v>266</v>
      </c>
      <c r="B1" s="102"/>
      <c r="C1" s="103"/>
      <c r="D1" s="65"/>
      <c r="V1" s="67"/>
      <c r="X1" s="66"/>
    </row>
    <row r="2" spans="1:23" s="6" customFormat="1" ht="12">
      <c r="A2" s="137" t="s">
        <v>1</v>
      </c>
      <c r="B2" s="143" t="s">
        <v>0</v>
      </c>
      <c r="C2" s="143"/>
      <c r="D2" s="143"/>
      <c r="I2" s="68"/>
      <c r="J2" s="68"/>
      <c r="K2" s="68"/>
      <c r="L2" s="68"/>
      <c r="M2" s="69"/>
      <c r="N2" s="69"/>
      <c r="V2" s="69"/>
      <c r="W2" s="70"/>
    </row>
    <row r="3" spans="1:23" s="6" customFormat="1" ht="13.5" customHeight="1">
      <c r="A3" s="138"/>
      <c r="B3" s="144" t="s">
        <v>79</v>
      </c>
      <c r="C3" s="144"/>
      <c r="D3" s="144"/>
      <c r="I3" s="71"/>
      <c r="J3" s="71"/>
      <c r="K3" s="71"/>
      <c r="L3" s="71"/>
      <c r="M3" s="69"/>
      <c r="N3" s="69"/>
      <c r="V3" s="71"/>
      <c r="W3" s="70"/>
    </row>
    <row r="4" spans="1:23" s="6" customFormat="1" ht="13.5" customHeight="1">
      <c r="A4" s="139"/>
      <c r="B4" s="145" t="s">
        <v>10</v>
      </c>
      <c r="C4" s="145"/>
      <c r="D4" s="145"/>
      <c r="I4" s="71"/>
      <c r="J4" s="71"/>
      <c r="K4" s="71"/>
      <c r="L4" s="71"/>
      <c r="M4" s="69"/>
      <c r="N4" s="69"/>
      <c r="V4" s="71"/>
      <c r="W4" s="70"/>
    </row>
    <row r="5" ht="4.5" customHeight="1"/>
    <row r="6" spans="1:24" s="26" customFormat="1" ht="19.5" customHeight="1">
      <c r="A6" s="117" t="s">
        <v>21</v>
      </c>
      <c r="B6" s="147" t="s">
        <v>40</v>
      </c>
      <c r="C6" s="120"/>
      <c r="D6" s="120"/>
      <c r="E6" s="120"/>
      <c r="F6" s="120"/>
      <c r="G6" s="120"/>
      <c r="H6" s="120"/>
      <c r="I6" s="120"/>
      <c r="J6" s="120"/>
      <c r="K6" s="120"/>
      <c r="L6" s="120"/>
      <c r="M6" s="120" t="s">
        <v>41</v>
      </c>
      <c r="N6" s="120"/>
      <c r="O6" s="120"/>
      <c r="P6" s="120"/>
      <c r="Q6" s="120"/>
      <c r="R6" s="120"/>
      <c r="S6" s="120"/>
      <c r="T6" s="120"/>
      <c r="U6" s="120"/>
      <c r="V6" s="120"/>
      <c r="W6" s="148"/>
      <c r="X6" s="38"/>
    </row>
    <row r="7" spans="1:24" s="26" customFormat="1" ht="19.5" customHeight="1">
      <c r="A7" s="118"/>
      <c r="B7" s="140" t="s">
        <v>38</v>
      </c>
      <c r="C7" s="141"/>
      <c r="D7" s="141"/>
      <c r="E7" s="142"/>
      <c r="F7" s="146" t="s">
        <v>2</v>
      </c>
      <c r="G7" s="141"/>
      <c r="H7" s="141"/>
      <c r="I7" s="141"/>
      <c r="J7" s="141"/>
      <c r="K7" s="142"/>
      <c r="L7" s="146" t="s">
        <v>35</v>
      </c>
      <c r="M7" s="141"/>
      <c r="N7" s="141"/>
      <c r="O7" s="141"/>
      <c r="P7" s="141"/>
      <c r="Q7" s="141"/>
      <c r="R7" s="142"/>
      <c r="S7" s="146" t="s">
        <v>37</v>
      </c>
      <c r="T7" s="142"/>
      <c r="U7" s="146" t="s">
        <v>36</v>
      </c>
      <c r="V7" s="142"/>
      <c r="W7" s="30" t="s">
        <v>20</v>
      </c>
      <c r="X7" s="38"/>
    </row>
    <row r="8" spans="1:24" s="26" customFormat="1" ht="19.5" customHeight="1">
      <c r="A8" s="119"/>
      <c r="B8" s="27" t="s">
        <v>39</v>
      </c>
      <c r="C8" s="27" t="s">
        <v>25</v>
      </c>
      <c r="D8" s="27" t="s">
        <v>26</v>
      </c>
      <c r="E8" s="27" t="s">
        <v>27</v>
      </c>
      <c r="F8" s="11" t="s">
        <v>8</v>
      </c>
      <c r="G8" s="11" t="s">
        <v>28</v>
      </c>
      <c r="H8" s="11" t="s">
        <v>29</v>
      </c>
      <c r="I8" s="11" t="s">
        <v>26</v>
      </c>
      <c r="J8" s="11" t="s">
        <v>30</v>
      </c>
      <c r="K8" s="11" t="s">
        <v>31</v>
      </c>
      <c r="L8" s="11" t="s">
        <v>32</v>
      </c>
      <c r="M8" s="11" t="s">
        <v>28</v>
      </c>
      <c r="N8" s="11" t="s">
        <v>29</v>
      </c>
      <c r="O8" s="11" t="s">
        <v>26</v>
      </c>
      <c r="P8" s="11" t="s">
        <v>22</v>
      </c>
      <c r="Q8" s="11" t="s">
        <v>30</v>
      </c>
      <c r="R8" s="11" t="s">
        <v>31</v>
      </c>
      <c r="S8" s="11" t="s">
        <v>26</v>
      </c>
      <c r="T8" s="11" t="s">
        <v>23</v>
      </c>
      <c r="U8" s="11" t="s">
        <v>33</v>
      </c>
      <c r="V8" s="11" t="s">
        <v>24</v>
      </c>
      <c r="W8" s="31" t="s">
        <v>4</v>
      </c>
      <c r="X8" s="38"/>
    </row>
    <row r="9" spans="1:24" s="7" customFormat="1" ht="63" customHeight="1">
      <c r="A9" s="92" t="s">
        <v>44</v>
      </c>
      <c r="B9" s="100" t="s">
        <v>129</v>
      </c>
      <c r="C9" s="95" t="s">
        <v>234</v>
      </c>
      <c r="D9" s="18" t="s">
        <v>131</v>
      </c>
      <c r="E9" s="18" t="s">
        <v>130</v>
      </c>
      <c r="F9" s="9"/>
      <c r="G9" s="9"/>
      <c r="H9" s="9"/>
      <c r="I9" s="9"/>
      <c r="J9" s="9"/>
      <c r="K9" s="9"/>
      <c r="L9" s="97"/>
      <c r="M9" s="97"/>
      <c r="N9" s="97"/>
      <c r="O9" s="97"/>
      <c r="P9" s="97"/>
      <c r="Q9" s="97"/>
      <c r="R9" s="97"/>
      <c r="S9" s="9"/>
      <c r="T9" s="9"/>
      <c r="U9" s="97"/>
      <c r="V9" s="97"/>
      <c r="W9" s="33"/>
      <c r="X9" s="39"/>
    </row>
    <row r="10" spans="1:24" s="7" customFormat="1" ht="88.5" customHeight="1">
      <c r="A10" s="15" t="s">
        <v>45</v>
      </c>
      <c r="B10" s="101" t="s">
        <v>128</v>
      </c>
      <c r="C10" s="18" t="s">
        <v>157</v>
      </c>
      <c r="D10" s="18" t="s">
        <v>158</v>
      </c>
      <c r="E10" s="18" t="s">
        <v>159</v>
      </c>
      <c r="F10" s="9"/>
      <c r="G10" s="9"/>
      <c r="H10" s="9"/>
      <c r="I10" s="9"/>
      <c r="J10" s="9"/>
      <c r="K10" s="9"/>
      <c r="L10" s="97"/>
      <c r="M10" s="97" t="s">
        <v>267</v>
      </c>
      <c r="N10" s="97"/>
      <c r="O10" s="97"/>
      <c r="P10" s="97"/>
      <c r="Q10" s="97"/>
      <c r="R10" s="97"/>
      <c r="S10" s="9"/>
      <c r="T10" s="9"/>
      <c r="U10" s="97" t="s">
        <v>341</v>
      </c>
      <c r="V10" s="97" t="s">
        <v>342</v>
      </c>
      <c r="W10" s="33"/>
      <c r="X10" s="39"/>
    </row>
    <row r="11" spans="1:24" s="7" customFormat="1" ht="35.25" customHeight="1">
      <c r="A11" s="15" t="s">
        <v>46</v>
      </c>
      <c r="B11" s="40" t="s">
        <v>156</v>
      </c>
      <c r="C11" s="28"/>
      <c r="D11" s="28" t="s">
        <v>155</v>
      </c>
      <c r="E11" s="28" t="s">
        <v>154</v>
      </c>
      <c r="F11" s="14" t="s">
        <v>150</v>
      </c>
      <c r="G11" s="14" t="s">
        <v>151</v>
      </c>
      <c r="H11" s="14" t="s">
        <v>152</v>
      </c>
      <c r="I11" s="14"/>
      <c r="J11" s="14"/>
      <c r="K11" s="14" t="s">
        <v>153</v>
      </c>
      <c r="L11" s="105" t="s">
        <v>268</v>
      </c>
      <c r="M11" s="105" t="s">
        <v>269</v>
      </c>
      <c r="N11" s="105" t="s">
        <v>270</v>
      </c>
      <c r="O11" s="105" t="s">
        <v>271</v>
      </c>
      <c r="P11" s="105" t="s">
        <v>272</v>
      </c>
      <c r="Q11" s="105" t="s">
        <v>273</v>
      </c>
      <c r="R11" s="105" t="s">
        <v>274</v>
      </c>
      <c r="S11" s="14"/>
      <c r="T11" s="14"/>
      <c r="U11" s="105" t="s">
        <v>343</v>
      </c>
      <c r="V11" s="105" t="s">
        <v>344</v>
      </c>
      <c r="W11" s="32"/>
      <c r="X11" s="39"/>
    </row>
    <row r="12" spans="1:24" s="7" customFormat="1" ht="218.25">
      <c r="A12" s="93" t="s">
        <v>47</v>
      </c>
      <c r="B12" s="97" t="s">
        <v>160</v>
      </c>
      <c r="C12" s="18" t="s">
        <v>239</v>
      </c>
      <c r="D12" s="28" t="s">
        <v>161</v>
      </c>
      <c r="E12" s="28" t="s">
        <v>162</v>
      </c>
      <c r="F12" s="14" t="s">
        <v>163</v>
      </c>
      <c r="G12" s="14"/>
      <c r="H12" s="14" t="s">
        <v>217</v>
      </c>
      <c r="I12" s="14" t="s">
        <v>216</v>
      </c>
      <c r="J12" s="14" t="s">
        <v>215</v>
      </c>
      <c r="K12" s="14"/>
      <c r="L12" s="105" t="s">
        <v>275</v>
      </c>
      <c r="M12" s="105" t="s">
        <v>276</v>
      </c>
      <c r="N12" s="105" t="s">
        <v>277</v>
      </c>
      <c r="O12" s="105" t="s">
        <v>278</v>
      </c>
      <c r="P12" s="105" t="s">
        <v>279</v>
      </c>
      <c r="Q12" s="105" t="s">
        <v>280</v>
      </c>
      <c r="R12" s="105" t="s">
        <v>281</v>
      </c>
      <c r="S12" s="14" t="s">
        <v>218</v>
      </c>
      <c r="T12" s="14"/>
      <c r="U12" s="105" t="s">
        <v>345</v>
      </c>
      <c r="V12" s="105" t="s">
        <v>346</v>
      </c>
      <c r="W12" s="32" t="s">
        <v>235</v>
      </c>
      <c r="X12" s="39"/>
    </row>
    <row r="13" spans="1:24" s="7" customFormat="1" ht="77.25" customHeight="1">
      <c r="A13" s="15" t="s">
        <v>48</v>
      </c>
      <c r="B13" s="99" t="s">
        <v>168</v>
      </c>
      <c r="C13" s="18" t="s">
        <v>240</v>
      </c>
      <c r="D13" s="18" t="s">
        <v>167</v>
      </c>
      <c r="E13" s="18" t="s">
        <v>166</v>
      </c>
      <c r="F13" s="9" t="s">
        <v>164</v>
      </c>
      <c r="G13" s="9" t="s">
        <v>165</v>
      </c>
      <c r="H13" s="9" t="s">
        <v>211</v>
      </c>
      <c r="I13" s="9" t="s">
        <v>212</v>
      </c>
      <c r="J13" s="9" t="s">
        <v>213</v>
      </c>
      <c r="K13" s="9" t="s">
        <v>214</v>
      </c>
      <c r="L13" s="97" t="s">
        <v>282</v>
      </c>
      <c r="M13" s="97" t="s">
        <v>283</v>
      </c>
      <c r="N13" s="97" t="s">
        <v>284</v>
      </c>
      <c r="O13" s="97" t="s">
        <v>285</v>
      </c>
      <c r="P13" s="97" t="s">
        <v>286</v>
      </c>
      <c r="Q13" s="97" t="s">
        <v>287</v>
      </c>
      <c r="R13" s="97" t="s">
        <v>288</v>
      </c>
      <c r="S13" s="9" t="s">
        <v>219</v>
      </c>
      <c r="T13" s="9"/>
      <c r="U13" s="97" t="s">
        <v>347</v>
      </c>
      <c r="V13" s="97" t="s">
        <v>348</v>
      </c>
      <c r="W13" s="33" t="s">
        <v>236</v>
      </c>
      <c r="X13" s="39"/>
    </row>
    <row r="14" spans="1:24" s="7" customFormat="1" ht="26.25" customHeight="1">
      <c r="A14" s="15" t="s">
        <v>49</v>
      </c>
      <c r="B14" s="99" t="s">
        <v>169</v>
      </c>
      <c r="C14" s="18" t="s">
        <v>170</v>
      </c>
      <c r="D14" s="18" t="s">
        <v>171</v>
      </c>
      <c r="E14" s="18" t="s">
        <v>172</v>
      </c>
      <c r="F14" s="9"/>
      <c r="G14" s="9"/>
      <c r="H14" s="9"/>
      <c r="I14" s="9" t="s">
        <v>173</v>
      </c>
      <c r="J14" s="9"/>
      <c r="K14" s="9"/>
      <c r="L14" s="97" t="s">
        <v>289</v>
      </c>
      <c r="M14" s="97" t="s">
        <v>290</v>
      </c>
      <c r="N14" s="97" t="s">
        <v>291</v>
      </c>
      <c r="O14" s="97" t="s">
        <v>292</v>
      </c>
      <c r="P14" s="97"/>
      <c r="Q14" s="97" t="s">
        <v>293</v>
      </c>
      <c r="R14" s="97"/>
      <c r="S14" s="9"/>
      <c r="T14" s="9"/>
      <c r="U14" s="97"/>
      <c r="V14" s="97"/>
      <c r="W14" s="33"/>
      <c r="X14" s="39"/>
    </row>
    <row r="15" spans="1:24" s="7" customFormat="1" ht="58.5" customHeight="1">
      <c r="A15" s="15" t="s">
        <v>50</v>
      </c>
      <c r="B15" s="40" t="s">
        <v>178</v>
      </c>
      <c r="C15" s="18"/>
      <c r="D15" s="18" t="s">
        <v>176</v>
      </c>
      <c r="E15" s="18" t="s">
        <v>177</v>
      </c>
      <c r="F15" s="9"/>
      <c r="G15" s="9"/>
      <c r="H15" s="9"/>
      <c r="I15" s="9"/>
      <c r="J15" s="9"/>
      <c r="K15" s="9"/>
      <c r="L15" s="97" t="s">
        <v>294</v>
      </c>
      <c r="M15" s="97" t="s">
        <v>295</v>
      </c>
      <c r="N15" s="97"/>
      <c r="O15" s="97"/>
      <c r="P15" s="97"/>
      <c r="Q15" s="97"/>
      <c r="R15" s="97"/>
      <c r="S15" s="9"/>
      <c r="T15" s="9"/>
      <c r="U15" s="97"/>
      <c r="V15" s="97" t="s">
        <v>349</v>
      </c>
      <c r="W15" s="33"/>
      <c r="X15" s="39"/>
    </row>
    <row r="16" spans="1:24" s="7" customFormat="1" ht="37.5" customHeight="1">
      <c r="A16" s="93" t="s">
        <v>51</v>
      </c>
      <c r="B16" s="97" t="s">
        <v>237</v>
      </c>
      <c r="C16" s="18" t="s">
        <v>174</v>
      </c>
      <c r="D16" s="18" t="s">
        <v>175</v>
      </c>
      <c r="E16" s="18"/>
      <c r="F16" s="9"/>
      <c r="G16" s="9"/>
      <c r="H16" s="9"/>
      <c r="I16" s="9"/>
      <c r="J16" s="9"/>
      <c r="K16" s="9"/>
      <c r="L16" s="97" t="s">
        <v>296</v>
      </c>
      <c r="M16" s="97" t="s">
        <v>297</v>
      </c>
      <c r="N16" s="97"/>
      <c r="O16" s="97" t="s">
        <v>298</v>
      </c>
      <c r="P16" s="97"/>
      <c r="Q16" s="97" t="s">
        <v>299</v>
      </c>
      <c r="R16" s="97" t="s">
        <v>300</v>
      </c>
      <c r="S16" s="9" t="s">
        <v>220</v>
      </c>
      <c r="T16" s="9"/>
      <c r="U16" s="97" t="s">
        <v>350</v>
      </c>
      <c r="V16" s="97"/>
      <c r="W16" s="33"/>
      <c r="X16" s="39"/>
    </row>
    <row r="17" spans="1:24" s="7" customFormat="1" ht="198" customHeight="1">
      <c r="A17" s="15" t="s">
        <v>52</v>
      </c>
      <c r="B17" s="99" t="s">
        <v>238</v>
      </c>
      <c r="C17" s="18" t="s">
        <v>179</v>
      </c>
      <c r="D17" s="18" t="s">
        <v>180</v>
      </c>
      <c r="E17" s="18" t="s">
        <v>181</v>
      </c>
      <c r="F17" s="9" t="s">
        <v>245</v>
      </c>
      <c r="G17" s="9" t="s">
        <v>244</v>
      </c>
      <c r="H17" s="9" t="s">
        <v>246</v>
      </c>
      <c r="I17" s="9" t="s">
        <v>249</v>
      </c>
      <c r="J17" s="9" t="s">
        <v>210</v>
      </c>
      <c r="K17" s="9" t="s">
        <v>209</v>
      </c>
      <c r="L17" s="97" t="s">
        <v>301</v>
      </c>
      <c r="M17" s="97" t="s">
        <v>302</v>
      </c>
      <c r="N17" s="97" t="s">
        <v>303</v>
      </c>
      <c r="O17" s="97" t="s">
        <v>304</v>
      </c>
      <c r="P17" s="97" t="s">
        <v>305</v>
      </c>
      <c r="Q17" s="97" t="s">
        <v>306</v>
      </c>
      <c r="R17" s="97" t="s">
        <v>307</v>
      </c>
      <c r="S17" s="9" t="s">
        <v>230</v>
      </c>
      <c r="T17" s="9" t="s">
        <v>231</v>
      </c>
      <c r="U17" s="97" t="s">
        <v>351</v>
      </c>
      <c r="V17" s="97" t="s">
        <v>352</v>
      </c>
      <c r="W17" s="33" t="s">
        <v>251</v>
      </c>
      <c r="X17" s="39"/>
    </row>
    <row r="18" spans="1:24" s="7" customFormat="1" ht="196.5" customHeight="1">
      <c r="A18" s="93" t="s">
        <v>53</v>
      </c>
      <c r="B18" s="97" t="s">
        <v>183</v>
      </c>
      <c r="C18" s="18" t="s">
        <v>241</v>
      </c>
      <c r="D18" s="18" t="s">
        <v>182</v>
      </c>
      <c r="E18" s="18" t="s">
        <v>243</v>
      </c>
      <c r="F18" s="9" t="s">
        <v>194</v>
      </c>
      <c r="G18" s="9" t="s">
        <v>195</v>
      </c>
      <c r="H18" s="9" t="s">
        <v>196</v>
      </c>
      <c r="I18" s="9" t="s">
        <v>250</v>
      </c>
      <c r="J18" s="9" t="s">
        <v>202</v>
      </c>
      <c r="K18" s="9" t="s">
        <v>203</v>
      </c>
      <c r="L18" s="97" t="s">
        <v>308</v>
      </c>
      <c r="M18" s="97" t="s">
        <v>309</v>
      </c>
      <c r="N18" s="97"/>
      <c r="O18" s="97"/>
      <c r="P18" s="97" t="s">
        <v>310</v>
      </c>
      <c r="Q18" s="97" t="s">
        <v>293</v>
      </c>
      <c r="R18" s="97"/>
      <c r="S18" s="9"/>
      <c r="T18" s="9"/>
      <c r="U18" s="97" t="s">
        <v>343</v>
      </c>
      <c r="V18" s="97" t="s">
        <v>353</v>
      </c>
      <c r="W18" s="33" t="s">
        <v>252</v>
      </c>
      <c r="X18" s="39"/>
    </row>
    <row r="19" spans="1:24" s="7" customFormat="1" ht="37.5" customHeight="1">
      <c r="A19" s="15" t="s">
        <v>54</v>
      </c>
      <c r="B19" s="99" t="s">
        <v>186</v>
      </c>
      <c r="C19" s="18" t="s">
        <v>170</v>
      </c>
      <c r="D19" s="18" t="s">
        <v>185</v>
      </c>
      <c r="E19" s="18" t="s">
        <v>184</v>
      </c>
      <c r="F19" s="9" t="s">
        <v>204</v>
      </c>
      <c r="G19" s="9" t="s">
        <v>205</v>
      </c>
      <c r="H19" s="9" t="s">
        <v>248</v>
      </c>
      <c r="I19" s="9" t="s">
        <v>206</v>
      </c>
      <c r="J19" s="9" t="s">
        <v>207</v>
      </c>
      <c r="K19" s="9" t="s">
        <v>208</v>
      </c>
      <c r="L19" s="97" t="s">
        <v>311</v>
      </c>
      <c r="M19" s="97" t="s">
        <v>312</v>
      </c>
      <c r="N19" s="97"/>
      <c r="O19" s="97" t="s">
        <v>313</v>
      </c>
      <c r="P19" s="97"/>
      <c r="Q19" s="97"/>
      <c r="R19" s="97"/>
      <c r="S19" s="9"/>
      <c r="T19" s="9"/>
      <c r="U19" s="97"/>
      <c r="V19" s="97"/>
      <c r="W19" s="33"/>
      <c r="X19" s="39"/>
    </row>
    <row r="20" spans="1:24" s="7" customFormat="1" ht="57" customHeight="1">
      <c r="A20" s="15" t="s">
        <v>55</v>
      </c>
      <c r="B20" s="101" t="s">
        <v>187</v>
      </c>
      <c r="C20" s="18" t="s">
        <v>188</v>
      </c>
      <c r="D20" s="18"/>
      <c r="E20" s="18" t="s">
        <v>189</v>
      </c>
      <c r="F20" s="9"/>
      <c r="G20" s="9"/>
      <c r="H20" s="9" t="s">
        <v>247</v>
      </c>
      <c r="I20" s="9"/>
      <c r="J20" s="9"/>
      <c r="K20" s="9"/>
      <c r="L20" s="97"/>
      <c r="M20" s="97" t="s">
        <v>314</v>
      </c>
      <c r="N20" s="97"/>
      <c r="O20" s="97" t="s">
        <v>315</v>
      </c>
      <c r="P20" s="97"/>
      <c r="Q20" s="97"/>
      <c r="R20" s="97" t="s">
        <v>316</v>
      </c>
      <c r="S20" s="9"/>
      <c r="T20" s="9"/>
      <c r="U20" s="97"/>
      <c r="V20" s="97"/>
      <c r="W20" s="33"/>
      <c r="X20" s="39"/>
    </row>
    <row r="21" spans="1:24" s="7" customFormat="1" ht="48" customHeight="1">
      <c r="A21" s="15" t="s">
        <v>56</v>
      </c>
      <c r="B21" s="99" t="s">
        <v>192</v>
      </c>
      <c r="C21" s="18" t="s">
        <v>191</v>
      </c>
      <c r="D21" s="18" t="s">
        <v>190</v>
      </c>
      <c r="E21" s="18"/>
      <c r="F21" s="9"/>
      <c r="G21" s="9"/>
      <c r="H21" s="9"/>
      <c r="I21" s="9" t="s">
        <v>201</v>
      </c>
      <c r="J21" s="9"/>
      <c r="K21" s="9"/>
      <c r="L21" s="97"/>
      <c r="M21" s="97" t="s">
        <v>317</v>
      </c>
      <c r="N21" s="97" t="s">
        <v>318</v>
      </c>
      <c r="O21" s="97" t="s">
        <v>319</v>
      </c>
      <c r="P21" s="97" t="s">
        <v>320</v>
      </c>
      <c r="Q21" s="97"/>
      <c r="R21" s="97" t="s">
        <v>321</v>
      </c>
      <c r="S21" s="9"/>
      <c r="T21" s="9"/>
      <c r="U21" s="97" t="s">
        <v>354</v>
      </c>
      <c r="V21" s="97"/>
      <c r="W21" s="33"/>
      <c r="X21" s="39"/>
    </row>
    <row r="22" spans="1:24" s="7" customFormat="1" ht="97.5" customHeight="1">
      <c r="A22" s="93" t="s">
        <v>57</v>
      </c>
      <c r="B22" s="97"/>
      <c r="C22" s="18" t="s">
        <v>146</v>
      </c>
      <c r="D22" s="18"/>
      <c r="E22" s="18" t="s">
        <v>147</v>
      </c>
      <c r="F22" s="9" t="s">
        <v>148</v>
      </c>
      <c r="G22" s="9" t="s">
        <v>149</v>
      </c>
      <c r="H22" s="9" t="s">
        <v>200</v>
      </c>
      <c r="I22" s="9" t="s">
        <v>199</v>
      </c>
      <c r="J22" s="9" t="s">
        <v>198</v>
      </c>
      <c r="K22" s="9" t="s">
        <v>197</v>
      </c>
      <c r="L22" s="97"/>
      <c r="M22" s="97"/>
      <c r="N22" s="97"/>
      <c r="O22" s="97"/>
      <c r="P22" s="97"/>
      <c r="Q22" s="97" t="s">
        <v>322</v>
      </c>
      <c r="R22" s="97"/>
      <c r="S22" s="9" t="s">
        <v>223</v>
      </c>
      <c r="T22" s="9" t="s">
        <v>228</v>
      </c>
      <c r="U22" s="97"/>
      <c r="V22" s="97"/>
      <c r="W22" s="33"/>
      <c r="X22" s="39"/>
    </row>
    <row r="23" spans="1:24" s="7" customFormat="1" ht="99" customHeight="1">
      <c r="A23" s="94" t="s">
        <v>58</v>
      </c>
      <c r="B23" s="97" t="s">
        <v>193</v>
      </c>
      <c r="C23" s="52" t="s">
        <v>132</v>
      </c>
      <c r="D23" s="52" t="s">
        <v>133</v>
      </c>
      <c r="E23" s="52" t="s">
        <v>134</v>
      </c>
      <c r="F23" s="53"/>
      <c r="G23" s="53"/>
      <c r="H23" s="53"/>
      <c r="I23" s="53"/>
      <c r="J23" s="53"/>
      <c r="K23" s="53"/>
      <c r="L23" s="106" t="s">
        <v>323</v>
      </c>
      <c r="M23" s="106" t="s">
        <v>324</v>
      </c>
      <c r="N23" s="106" t="s">
        <v>325</v>
      </c>
      <c r="O23" s="106" t="s">
        <v>326</v>
      </c>
      <c r="P23" s="106" t="s">
        <v>327</v>
      </c>
      <c r="Q23" s="106" t="s">
        <v>328</v>
      </c>
      <c r="R23" s="106" t="s">
        <v>329</v>
      </c>
      <c r="S23" s="53" t="s">
        <v>222</v>
      </c>
      <c r="T23" s="53" t="s">
        <v>229</v>
      </c>
      <c r="U23" s="106"/>
      <c r="V23" s="106"/>
      <c r="W23" s="54"/>
      <c r="X23" s="39"/>
    </row>
    <row r="24" spans="1:24" s="7" customFormat="1" ht="34.5" customHeight="1">
      <c r="A24" s="51" t="s">
        <v>59</v>
      </c>
      <c r="B24" s="100" t="s">
        <v>135</v>
      </c>
      <c r="C24" s="9" t="s">
        <v>136</v>
      </c>
      <c r="D24" s="52"/>
      <c r="E24" s="52" t="s">
        <v>140</v>
      </c>
      <c r="F24" s="53"/>
      <c r="G24" s="53"/>
      <c r="H24" s="53"/>
      <c r="I24" s="53"/>
      <c r="J24" s="53"/>
      <c r="K24" s="53"/>
      <c r="L24" s="106"/>
      <c r="M24" s="106"/>
      <c r="N24" s="106"/>
      <c r="O24" s="106"/>
      <c r="P24" s="106"/>
      <c r="Q24" s="106"/>
      <c r="R24" s="106"/>
      <c r="S24" s="53" t="s">
        <v>221</v>
      </c>
      <c r="T24" s="53" t="s">
        <v>233</v>
      </c>
      <c r="U24" s="106"/>
      <c r="V24" s="106"/>
      <c r="W24" s="54"/>
      <c r="X24" s="39"/>
    </row>
    <row r="25" spans="1:24" s="7" customFormat="1" ht="33" customHeight="1">
      <c r="A25" s="15" t="s">
        <v>60</v>
      </c>
      <c r="B25" s="40"/>
      <c r="C25" s="18"/>
      <c r="D25" s="18" t="s">
        <v>141</v>
      </c>
      <c r="E25" s="18"/>
      <c r="F25" s="9"/>
      <c r="G25" s="9"/>
      <c r="H25" s="9"/>
      <c r="I25" s="9"/>
      <c r="J25" s="9"/>
      <c r="K25" s="9"/>
      <c r="L25" s="97" t="s">
        <v>296</v>
      </c>
      <c r="M25" s="97" t="s">
        <v>330</v>
      </c>
      <c r="N25" s="97" t="s">
        <v>331</v>
      </c>
      <c r="O25" s="97" t="s">
        <v>332</v>
      </c>
      <c r="P25" s="97" t="s">
        <v>320</v>
      </c>
      <c r="Q25" s="97"/>
      <c r="R25" s="97" t="s">
        <v>333</v>
      </c>
      <c r="S25" s="9"/>
      <c r="T25" s="9" t="s">
        <v>232</v>
      </c>
      <c r="U25" s="97"/>
      <c r="V25" s="97"/>
      <c r="W25" s="33"/>
      <c r="X25" s="39"/>
    </row>
    <row r="26" spans="1:24" s="7" customFormat="1" ht="111" customHeight="1">
      <c r="A26" s="93" t="s">
        <v>61</v>
      </c>
      <c r="B26" s="97" t="s">
        <v>137</v>
      </c>
      <c r="C26" s="18" t="s">
        <v>242</v>
      </c>
      <c r="D26" s="18" t="s">
        <v>138</v>
      </c>
      <c r="E26" s="18" t="s">
        <v>139</v>
      </c>
      <c r="F26" s="9"/>
      <c r="G26" s="9"/>
      <c r="H26" s="9"/>
      <c r="I26" s="9"/>
      <c r="J26" s="9"/>
      <c r="K26" s="9"/>
      <c r="L26" s="97" t="s">
        <v>334</v>
      </c>
      <c r="M26" s="97" t="s">
        <v>335</v>
      </c>
      <c r="N26" s="97" t="s">
        <v>336</v>
      </c>
      <c r="O26" s="97" t="s">
        <v>337</v>
      </c>
      <c r="P26" s="97" t="s">
        <v>338</v>
      </c>
      <c r="Q26" s="97" t="s">
        <v>339</v>
      </c>
      <c r="R26" s="97" t="s">
        <v>340</v>
      </c>
      <c r="S26" s="9" t="s">
        <v>224</v>
      </c>
      <c r="T26" s="9" t="s">
        <v>227</v>
      </c>
      <c r="U26" s="97" t="s">
        <v>355</v>
      </c>
      <c r="V26" s="97" t="s">
        <v>356</v>
      </c>
      <c r="W26" s="33"/>
      <c r="X26" s="39"/>
    </row>
    <row r="27" spans="1:24" s="7" customFormat="1" ht="70.5" customHeight="1">
      <c r="A27" s="19" t="s">
        <v>62</v>
      </c>
      <c r="B27" s="98" t="s">
        <v>145</v>
      </c>
      <c r="C27" s="41" t="s">
        <v>144</v>
      </c>
      <c r="D27" s="22" t="s">
        <v>143</v>
      </c>
      <c r="E27" s="22" t="s">
        <v>142</v>
      </c>
      <c r="F27" s="23"/>
      <c r="G27" s="23"/>
      <c r="H27" s="23"/>
      <c r="I27" s="23"/>
      <c r="J27" s="23"/>
      <c r="K27" s="23"/>
      <c r="L27" s="107"/>
      <c r="M27" s="107"/>
      <c r="N27" s="107"/>
      <c r="O27" s="107"/>
      <c r="P27" s="107"/>
      <c r="Q27" s="107"/>
      <c r="R27" s="107"/>
      <c r="S27" s="23" t="s">
        <v>225</v>
      </c>
      <c r="T27" s="23" t="s">
        <v>226</v>
      </c>
      <c r="U27" s="107" t="s">
        <v>357</v>
      </c>
      <c r="V27" s="107" t="s">
        <v>358</v>
      </c>
      <c r="W27" s="34"/>
      <c r="X27" s="39"/>
    </row>
  </sheetData>
  <sheetProtection/>
  <mergeCells count="12">
    <mergeCell ref="F7:K7"/>
    <mergeCell ref="L7:R7"/>
    <mergeCell ref="S7:T7"/>
    <mergeCell ref="U7:V7"/>
    <mergeCell ref="B6:L6"/>
    <mergeCell ref="M6:W6"/>
    <mergeCell ref="A2:A4"/>
    <mergeCell ref="A6:A8"/>
    <mergeCell ref="B7:E7"/>
    <mergeCell ref="B2:D2"/>
    <mergeCell ref="B3:D3"/>
    <mergeCell ref="B4:D4"/>
  </mergeCells>
  <printOptions horizontalCentered="1"/>
  <pageMargins left="0.25" right="0.25" top="0.75" bottom="0.75" header="0.3" footer="0.3"/>
  <pageSetup fitToHeight="0" fitToWidth="1" horizontalDpi="600" verticalDpi="600" orientation="landscape" paperSize="8" scale="44" r:id="rId2"/>
  <headerFooter>
    <oddFooter>&amp;R2年　&amp;P/&amp;N</oddFooter>
  </headerFooter>
  <drawing r:id="rId1"/>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5"/>
  <cols>
    <col min="1" max="10" width="14.00390625" style="0" customWidth="1"/>
  </cols>
  <sheetData>
    <row r="1" ht="12.75">
      <c r="A1" s="104" t="s">
        <v>102</v>
      </c>
    </row>
    <row r="3" spans="1:10" ht="12.75">
      <c r="A3" s="81" t="s">
        <v>103</v>
      </c>
      <c r="B3" s="81"/>
      <c r="C3" s="81"/>
      <c r="D3" s="81"/>
      <c r="E3" s="81"/>
      <c r="G3" s="81"/>
      <c r="H3" s="81"/>
      <c r="I3" s="81"/>
      <c r="J3" s="81"/>
    </row>
    <row r="4" spans="1:10" ht="12.75">
      <c r="A4" s="81" t="s">
        <v>104</v>
      </c>
      <c r="B4" s="81"/>
      <c r="C4" s="81"/>
      <c r="D4" s="81"/>
      <c r="E4" s="81"/>
      <c r="G4" s="81"/>
      <c r="H4" s="81"/>
      <c r="I4" s="81"/>
      <c r="J4" s="81"/>
    </row>
    <row r="5" spans="1:10" ht="12.75">
      <c r="A5" s="81" t="s">
        <v>105</v>
      </c>
      <c r="B5" s="81"/>
      <c r="C5" s="81"/>
      <c r="D5" s="81"/>
      <c r="E5" s="81"/>
      <c r="G5" s="81"/>
      <c r="H5" s="81"/>
      <c r="I5" s="81"/>
      <c r="J5" s="81"/>
    </row>
    <row r="6" spans="1:10" ht="12.75">
      <c r="A6" s="81"/>
      <c r="B6" s="81"/>
      <c r="C6" s="81"/>
      <c r="D6" s="81"/>
      <c r="E6" s="81"/>
      <c r="G6" s="81"/>
      <c r="H6" s="81"/>
      <c r="I6" s="81"/>
      <c r="J6" s="81"/>
    </row>
    <row r="7" spans="1:10" ht="12.75">
      <c r="A7" s="81" t="s">
        <v>106</v>
      </c>
      <c r="B7" s="81"/>
      <c r="C7" s="81"/>
      <c r="D7" s="81"/>
      <c r="E7" s="81"/>
      <c r="G7" s="81"/>
      <c r="H7" s="81"/>
      <c r="I7" s="81"/>
      <c r="J7" s="81"/>
    </row>
    <row r="8" spans="1:10" ht="12.75">
      <c r="A8" s="81" t="s">
        <v>107</v>
      </c>
      <c r="B8" s="81"/>
      <c r="C8" s="81"/>
      <c r="D8" s="81"/>
      <c r="E8" s="81"/>
      <c r="G8" s="81"/>
      <c r="H8" s="81"/>
      <c r="I8" s="81"/>
      <c r="J8" s="81"/>
    </row>
    <row r="9" spans="1:10" ht="12.75">
      <c r="A9" s="81" t="s">
        <v>108</v>
      </c>
      <c r="B9" s="81"/>
      <c r="C9" s="81"/>
      <c r="D9" s="81"/>
      <c r="E9" s="81"/>
      <c r="G9" s="81"/>
      <c r="H9" s="81"/>
      <c r="I9" s="81"/>
      <c r="J9" s="81"/>
    </row>
    <row r="10" spans="1:10" ht="12.75">
      <c r="A10" s="81"/>
      <c r="B10" s="81"/>
      <c r="C10" s="81"/>
      <c r="D10" s="81"/>
      <c r="E10" s="81"/>
      <c r="G10" s="81"/>
      <c r="H10" s="81"/>
      <c r="I10" s="81"/>
      <c r="J10" s="81"/>
    </row>
    <row r="11" spans="1:10" ht="12.75">
      <c r="A11" s="82" t="s">
        <v>109</v>
      </c>
      <c r="B11" s="83" t="s">
        <v>110</v>
      </c>
      <c r="C11" s="82" t="s">
        <v>111</v>
      </c>
      <c r="D11" s="82" t="s">
        <v>112</v>
      </c>
      <c r="E11" s="84" t="s">
        <v>113</v>
      </c>
      <c r="F11" s="82" t="s">
        <v>256</v>
      </c>
      <c r="G11" s="82" t="s">
        <v>114</v>
      </c>
      <c r="H11" s="83" t="s">
        <v>115</v>
      </c>
      <c r="I11" s="82" t="s">
        <v>116</v>
      </c>
      <c r="J11" s="82" t="s">
        <v>117</v>
      </c>
    </row>
    <row r="12" spans="1:10" ht="12.75">
      <c r="A12" s="85" t="s">
        <v>118</v>
      </c>
      <c r="B12" s="86" t="s">
        <v>43</v>
      </c>
      <c r="C12" s="85" t="s">
        <v>119</v>
      </c>
      <c r="D12" s="85" t="s">
        <v>119</v>
      </c>
      <c r="E12" s="87" t="s">
        <v>119</v>
      </c>
      <c r="F12" s="85" t="s">
        <v>119</v>
      </c>
      <c r="G12" s="85" t="s">
        <v>120</v>
      </c>
      <c r="H12" s="86" t="s">
        <v>83</v>
      </c>
      <c r="I12" s="85" t="s">
        <v>119</v>
      </c>
      <c r="J12" s="85" t="s">
        <v>43</v>
      </c>
    </row>
    <row r="13" spans="1:10" ht="12.75">
      <c r="A13" s="85" t="s">
        <v>121</v>
      </c>
      <c r="B13" s="86" t="s">
        <v>120</v>
      </c>
      <c r="C13" s="85" t="s">
        <v>122</v>
      </c>
      <c r="D13" s="85" t="s">
        <v>122</v>
      </c>
      <c r="E13" s="87" t="s">
        <v>122</v>
      </c>
      <c r="F13" s="85" t="s">
        <v>258</v>
      </c>
      <c r="G13" s="88" t="s">
        <v>123</v>
      </c>
      <c r="H13" s="89" t="s">
        <v>124</v>
      </c>
      <c r="I13" s="88" t="s">
        <v>83</v>
      </c>
      <c r="J13" s="85" t="s">
        <v>122</v>
      </c>
    </row>
    <row r="14" spans="1:10" ht="12.75">
      <c r="A14" s="85" t="s">
        <v>120</v>
      </c>
      <c r="B14" s="89" t="s">
        <v>80</v>
      </c>
      <c r="C14" s="85" t="s">
        <v>121</v>
      </c>
      <c r="D14" s="85" t="s">
        <v>121</v>
      </c>
      <c r="E14" s="87" t="s">
        <v>121</v>
      </c>
      <c r="F14" s="85" t="s">
        <v>121</v>
      </c>
      <c r="G14" s="90"/>
      <c r="H14" s="90"/>
      <c r="I14" s="90"/>
      <c r="J14" s="85" t="s">
        <v>125</v>
      </c>
    </row>
    <row r="15" spans="1:10" ht="12.75">
      <c r="A15" s="88" t="s">
        <v>78</v>
      </c>
      <c r="B15" s="90"/>
      <c r="C15" s="85" t="s">
        <v>120</v>
      </c>
      <c r="D15" s="85" t="s">
        <v>120</v>
      </c>
      <c r="E15" s="87" t="s">
        <v>120</v>
      </c>
      <c r="F15" s="85" t="s">
        <v>257</v>
      </c>
      <c r="G15" s="90"/>
      <c r="H15" s="90"/>
      <c r="I15" s="90"/>
      <c r="J15" s="88" t="s">
        <v>126</v>
      </c>
    </row>
    <row r="16" spans="1:10" ht="12.75">
      <c r="A16" s="90"/>
      <c r="B16" s="90"/>
      <c r="C16" s="85" t="s">
        <v>127</v>
      </c>
      <c r="D16" s="85" t="s">
        <v>78</v>
      </c>
      <c r="E16" s="91" t="s">
        <v>127</v>
      </c>
      <c r="F16" s="85" t="s">
        <v>120</v>
      </c>
      <c r="G16" s="90"/>
      <c r="H16" s="90"/>
      <c r="I16" s="90"/>
      <c r="J16" s="90"/>
    </row>
    <row r="17" spans="1:10" ht="12.75">
      <c r="A17" s="90"/>
      <c r="B17" s="90"/>
      <c r="C17" s="88" t="s">
        <v>80</v>
      </c>
      <c r="D17" s="85" t="s">
        <v>127</v>
      </c>
      <c r="E17" s="90"/>
      <c r="F17" s="85" t="s">
        <v>22</v>
      </c>
      <c r="G17" s="90"/>
      <c r="H17" s="90"/>
      <c r="I17" s="90"/>
      <c r="J17" s="90"/>
    </row>
    <row r="18" spans="1:10" ht="12.75">
      <c r="A18" s="81"/>
      <c r="B18" s="81"/>
      <c r="C18" s="90"/>
      <c r="D18" s="88" t="s">
        <v>124</v>
      </c>
      <c r="E18" s="90"/>
      <c r="F18" s="88" t="s">
        <v>127</v>
      </c>
      <c r="G18" s="90"/>
      <c r="H18" s="90"/>
      <c r="I18" s="90"/>
      <c r="J18" s="90"/>
    </row>
    <row r="19" spans="1:10" ht="12.75">
      <c r="A19" s="81"/>
      <c r="B19" s="81"/>
      <c r="C19" s="81"/>
      <c r="D19" s="81"/>
      <c r="E19" s="81"/>
      <c r="G19" s="81"/>
      <c r="H19" s="81"/>
      <c r="I19" s="81"/>
      <c r="J19" s="81"/>
    </row>
    <row r="20" spans="1:10" ht="12.75">
      <c r="A20" s="81"/>
      <c r="B20" s="81"/>
      <c r="C20" s="81"/>
      <c r="D20" s="81"/>
      <c r="E20" s="81"/>
      <c r="G20" s="81"/>
      <c r="H20" s="81"/>
      <c r="I20" s="81"/>
      <c r="J20" s="81"/>
    </row>
    <row r="21" spans="1:10" ht="12.75">
      <c r="A21" s="81"/>
      <c r="B21" s="81"/>
      <c r="C21" s="81"/>
      <c r="D21" s="81"/>
      <c r="E21" s="81"/>
      <c r="G21" s="81"/>
      <c r="H21" s="81"/>
      <c r="I21" s="81"/>
      <c r="J21" s="81"/>
    </row>
    <row r="22" spans="1:10" ht="12.75">
      <c r="A22" s="81"/>
      <c r="B22" s="81"/>
      <c r="C22" s="81"/>
      <c r="D22" s="81"/>
      <c r="E22" s="81"/>
      <c r="G22" s="81"/>
      <c r="H22" s="81"/>
      <c r="I22" s="81"/>
      <c r="J22" s="81"/>
    </row>
    <row r="23" spans="1:10" ht="12.75">
      <c r="A23" s="81"/>
      <c r="B23" s="81"/>
      <c r="C23" s="81"/>
      <c r="D23" s="81"/>
      <c r="E23" s="81"/>
      <c r="G23" s="81"/>
      <c r="H23" s="81"/>
      <c r="I23" s="81"/>
      <c r="J23" s="81"/>
    </row>
    <row r="24" spans="1:10" ht="12.75">
      <c r="A24" s="81"/>
      <c r="B24" s="81"/>
      <c r="C24" s="81"/>
      <c r="D24" s="81"/>
      <c r="E24" s="81"/>
      <c r="G24" s="81"/>
      <c r="H24" s="81"/>
      <c r="I24" s="81"/>
      <c r="J24" s="81"/>
    </row>
    <row r="25" spans="1:10" ht="12.75">
      <c r="A25" s="81"/>
      <c r="B25" s="81"/>
      <c r="C25" s="81"/>
      <c r="D25" s="81"/>
      <c r="E25" s="81"/>
      <c r="G25" s="81"/>
      <c r="H25" s="81"/>
      <c r="I25" s="81"/>
      <c r="J25" s="81"/>
    </row>
    <row r="26" spans="1:10" ht="12.75">
      <c r="A26" s="81"/>
      <c r="B26" s="81"/>
      <c r="C26" s="81"/>
      <c r="D26" s="81"/>
      <c r="E26" s="81"/>
      <c r="G26" s="81"/>
      <c r="H26" s="81"/>
      <c r="I26" s="81"/>
      <c r="J26" s="81"/>
    </row>
    <row r="27" spans="1:10" ht="12.75">
      <c r="A27" s="81"/>
      <c r="B27" s="81"/>
      <c r="C27" s="81"/>
      <c r="D27" s="81"/>
      <c r="E27" s="81"/>
      <c r="G27" s="81"/>
      <c r="H27" s="81"/>
      <c r="I27" s="81"/>
      <c r="J27" s="81"/>
    </row>
    <row r="28" spans="1:10" ht="12.75">
      <c r="A28" s="81"/>
      <c r="B28" s="81"/>
      <c r="C28" s="81"/>
      <c r="D28" s="81"/>
      <c r="E28" s="81"/>
      <c r="G28" s="81"/>
      <c r="H28" s="81"/>
      <c r="I28" s="81"/>
      <c r="J28" s="81"/>
    </row>
    <row r="29" spans="1:10" ht="12.75">
      <c r="A29" s="81"/>
      <c r="B29" s="81"/>
      <c r="C29" s="81"/>
      <c r="D29" s="81"/>
      <c r="E29" s="81"/>
      <c r="G29" s="81"/>
      <c r="H29" s="81"/>
      <c r="I29" s="81"/>
      <c r="J29" s="81"/>
    </row>
    <row r="30" spans="1:10" ht="12.75">
      <c r="A30" s="81"/>
      <c r="B30" s="81"/>
      <c r="C30" s="81"/>
      <c r="D30" s="81"/>
      <c r="E30" s="81"/>
      <c r="G30" s="81"/>
      <c r="H30" s="81"/>
      <c r="I30" s="81"/>
      <c r="J30" s="81"/>
    </row>
    <row r="31" spans="1:10" ht="12.75">
      <c r="A31" s="81"/>
      <c r="B31" s="81"/>
      <c r="C31" s="81"/>
      <c r="D31" s="81"/>
      <c r="E31" s="81"/>
      <c r="G31" s="81"/>
      <c r="H31" s="81"/>
      <c r="I31" s="81"/>
      <c r="J31" s="81"/>
    </row>
    <row r="32" spans="1:10" ht="12.75">
      <c r="A32" s="81"/>
      <c r="B32" s="81"/>
      <c r="C32" s="81"/>
      <c r="D32" s="81"/>
      <c r="E32" s="81"/>
      <c r="G32" s="81"/>
      <c r="H32" s="81"/>
      <c r="I32" s="81"/>
      <c r="J32" s="81"/>
    </row>
    <row r="33" spans="1:10" ht="12.75">
      <c r="A33" s="81"/>
      <c r="B33" s="81"/>
      <c r="C33" s="81"/>
      <c r="D33" s="81"/>
      <c r="E33" s="81"/>
      <c r="G33" s="81"/>
      <c r="H33" s="81"/>
      <c r="I33" s="81"/>
      <c r="J33" s="81"/>
    </row>
    <row r="34" spans="1:10" ht="12.75">
      <c r="A34" s="81"/>
      <c r="B34" s="81"/>
      <c r="C34" s="81"/>
      <c r="D34" s="81"/>
      <c r="E34" s="81"/>
      <c r="G34" s="81"/>
      <c r="H34" s="81"/>
      <c r="I34" s="81"/>
      <c r="J34" s="81"/>
    </row>
    <row r="35" spans="1:10" ht="12.75">
      <c r="A35" s="81"/>
      <c r="B35" s="81"/>
      <c r="C35" s="81"/>
      <c r="D35" s="81"/>
      <c r="E35" s="81"/>
      <c r="G35" s="81"/>
      <c r="H35" s="81"/>
      <c r="I35" s="81"/>
      <c r="J35" s="81"/>
    </row>
    <row r="36" spans="1:10" ht="12.75">
      <c r="A36" s="81"/>
      <c r="B36" s="81"/>
      <c r="C36" s="81"/>
      <c r="D36" s="81"/>
      <c r="E36" s="81"/>
      <c r="G36" s="81"/>
      <c r="H36" s="81"/>
      <c r="I36" s="81"/>
      <c r="J36" s="81"/>
    </row>
    <row r="37" spans="1:10" ht="12.75">
      <c r="A37" s="81"/>
      <c r="B37" s="81"/>
      <c r="C37" s="81"/>
      <c r="D37" s="81"/>
      <c r="E37" s="81"/>
      <c r="G37" s="81"/>
      <c r="H37" s="81"/>
      <c r="I37" s="81"/>
      <c r="J37" s="81"/>
    </row>
    <row r="38" spans="1:10" ht="12.75">
      <c r="A38" s="81"/>
      <c r="B38" s="81"/>
      <c r="C38" s="81"/>
      <c r="D38" s="81"/>
      <c r="E38" s="81"/>
      <c r="G38" s="81"/>
      <c r="H38" s="81"/>
      <c r="I38" s="81"/>
      <c r="J38" s="81"/>
    </row>
    <row r="39" spans="1:10" ht="12.75">
      <c r="A39" s="81"/>
      <c r="B39" s="81"/>
      <c r="C39" s="81"/>
      <c r="D39" s="81"/>
      <c r="E39" s="81"/>
      <c r="G39" s="81"/>
      <c r="H39" s="81"/>
      <c r="I39" s="81"/>
      <c r="J39" s="81"/>
    </row>
    <row r="40" spans="1:10" ht="12.75">
      <c r="A40" s="81"/>
      <c r="B40" s="81"/>
      <c r="C40" s="81"/>
      <c r="D40" s="81"/>
      <c r="E40" s="81"/>
      <c r="G40" s="81"/>
      <c r="H40" s="81"/>
      <c r="I40" s="81"/>
      <c r="J40" s="81"/>
    </row>
    <row r="41" spans="1:10" ht="12.75">
      <c r="A41" s="81"/>
      <c r="B41" s="81"/>
      <c r="C41" s="81"/>
      <c r="D41" s="81"/>
      <c r="E41" s="81"/>
      <c r="G41" s="81"/>
      <c r="H41" s="81"/>
      <c r="I41" s="81"/>
      <c r="J41" s="81"/>
    </row>
    <row r="42" spans="3:10" ht="12.75">
      <c r="C42" s="81"/>
      <c r="D42" s="81"/>
      <c r="E42" s="81"/>
      <c r="G42" s="81"/>
      <c r="H42" s="81"/>
      <c r="I42" s="81"/>
      <c r="J42" s="81"/>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2017-07-27T02:11:03Z</cp:lastPrinted>
  <dcterms:created xsi:type="dcterms:W3CDTF">2012-09-21T00:30:40Z</dcterms:created>
  <dcterms:modified xsi:type="dcterms:W3CDTF">2020-04-08T02:59:41Z</dcterms:modified>
  <cp:category/>
  <cp:version/>
  <cp:contentType/>
  <cp:contentStatus/>
</cp:coreProperties>
</file>