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250" activeTab="0"/>
  </bookViews>
  <sheets>
    <sheet name="【時系列】全体計画例別葉4年" sheetId="1" r:id="rId1"/>
    <sheet name="【時系列】発行者別一覧" sheetId="2" r:id="rId2"/>
    <sheet name="内容項目名" sheetId="3" r:id="rId3"/>
    <sheet name="ご利用の留意点" sheetId="4" r:id="rId4"/>
  </sheets>
  <externalReferences>
    <externalReference r:id="rId7"/>
  </externalReferences>
  <definedNames>
    <definedName name="_xlnm.Print_Area" localSheetId="0">'【時系列】全体計画例別葉4年'!$A$1:$O$21</definedName>
    <definedName name="_xlnm.Print_Titles" localSheetId="1">'【時系列】発行者別一覧'!$1:$1</definedName>
    <definedName name="音楽" localSheetId="2">'[1]【新内容項目別】発行者別一覧4年'!$W$8:$X$28</definedName>
    <definedName name="音楽">'【時系列】発行者別一覧'!$B$21:$N$22</definedName>
    <definedName name="国語" localSheetId="2">'[1]【新内容項目別】発行者別一覧4年'!$B$8:$F$28</definedName>
    <definedName name="国語">'【時系列】発行者別一覧'!$B$3:$N$6</definedName>
    <definedName name="算数" localSheetId="2">'[1]【新内容項目別】発行者別一覧4年'!$L$8:$Q$28</definedName>
    <definedName name="算数">'【時系列】発行者別一覧'!$B$10:$N$15</definedName>
    <definedName name="社会" localSheetId="2">'[1]【新内容項目別】発行者別一覧4年'!$G$8:$K$28</definedName>
    <definedName name="社会">'【時系列】発行者別一覧'!$B$7:$N$9</definedName>
    <definedName name="図画工作" localSheetId="2">'[1]【新内容項目別】発行者別一覧4年'!$Y$8:$Z$28</definedName>
    <definedName name="図画工作">'【時系列】発行者別一覧'!$B$23:$N$24</definedName>
    <definedName name="保健" localSheetId="2">'[1]【新内容項目別】発行者別一覧4年'!$AB$8:$AE$28</definedName>
    <definedName name="保健">'【時系列】発行者別一覧'!$B$26:$N$29</definedName>
    <definedName name="理科" localSheetId="2">'[1]【新内容項目別】発行者別一覧4年'!$R$8:$V$28</definedName>
    <definedName name="理科">'【時系列】発行者別一覧'!$B$16:$N$20</definedName>
  </definedNames>
  <calcPr fullCalcOnLoad="1"/>
</workbook>
</file>

<file path=xl/sharedStrings.xml><?xml version="1.0" encoding="utf-8"?>
<sst xmlns="http://schemas.openxmlformats.org/spreadsheetml/2006/main" count="545" uniqueCount="408">
  <si>
    <t>算数</t>
  </si>
  <si>
    <t>音楽</t>
  </si>
  <si>
    <t>国語</t>
  </si>
  <si>
    <t>東京書籍</t>
  </si>
  <si>
    <t>学校図書</t>
  </si>
  <si>
    <t>教育出版</t>
  </si>
  <si>
    <t>光村図書</t>
  </si>
  <si>
    <t>社会</t>
  </si>
  <si>
    <t>社会</t>
  </si>
  <si>
    <t>算数</t>
  </si>
  <si>
    <t>大日本図書</t>
  </si>
  <si>
    <t>啓林館</t>
  </si>
  <si>
    <t>日本文教出版</t>
  </si>
  <si>
    <t>理科</t>
  </si>
  <si>
    <t>理科</t>
  </si>
  <si>
    <t>音楽</t>
  </si>
  <si>
    <t>教育芸術社</t>
  </si>
  <si>
    <t>体育</t>
  </si>
  <si>
    <t>光文書院</t>
  </si>
  <si>
    <t>保健</t>
  </si>
  <si>
    <t>道徳</t>
  </si>
  <si>
    <t>光文書院</t>
  </si>
  <si>
    <t>学研教育みらい</t>
  </si>
  <si>
    <t xml:space="preserve">
</t>
  </si>
  <si>
    <t>家庭・地域との連携</t>
  </si>
  <si>
    <t xml:space="preserve">
</t>
  </si>
  <si>
    <t>総合的な学習の時間</t>
  </si>
  <si>
    <t>保健</t>
  </si>
  <si>
    <t>体育</t>
  </si>
  <si>
    <t>図画工作</t>
  </si>
  <si>
    <t>理科</t>
  </si>
  <si>
    <t>社会</t>
  </si>
  <si>
    <t>国語</t>
  </si>
  <si>
    <t>教科</t>
  </si>
  <si>
    <t>クラブ，児童会，委員会</t>
  </si>
  <si>
    <t>学級活動</t>
  </si>
  <si>
    <t>特別活動</t>
  </si>
  <si>
    <t>卒業証書授与式
修了式
離任式</t>
  </si>
  <si>
    <t>始業式
避難訓練</t>
  </si>
  <si>
    <t>終業式</t>
  </si>
  <si>
    <t>参観日
宿泊学習</t>
  </si>
  <si>
    <t>音楽会
マラソン大会</t>
  </si>
  <si>
    <t>防犯教室
終業式</t>
  </si>
  <si>
    <t>修学旅行
プール開き</t>
  </si>
  <si>
    <t>遠足
運動会</t>
  </si>
  <si>
    <t>始業式
入学式
1年生を迎える会</t>
  </si>
  <si>
    <t>学校行事</t>
  </si>
  <si>
    <t>光文書院</t>
  </si>
  <si>
    <t>道徳</t>
  </si>
  <si>
    <t>３月</t>
  </si>
  <si>
    <t>２月</t>
  </si>
  <si>
    <t>１月</t>
  </si>
  <si>
    <t>12月</t>
  </si>
  <si>
    <t>11月</t>
  </si>
  <si>
    <t>10月</t>
  </si>
  <si>
    <t>９月</t>
  </si>
  <si>
    <t>７月</t>
  </si>
  <si>
    <t>６月</t>
  </si>
  <si>
    <t>５月</t>
  </si>
  <si>
    <t>４月</t>
  </si>
  <si>
    <t>身近な人々と協力し助け合う</t>
  </si>
  <si>
    <t>集団や社会のきまりを守る</t>
  </si>
  <si>
    <t>課題の内容</t>
  </si>
  <si>
    <t>学年の重点課題</t>
  </si>
  <si>
    <t>スケート大会
参観日
6年生を送る会</t>
  </si>
  <si>
    <t>開隆堂</t>
  </si>
  <si>
    <t>日本文教出版</t>
  </si>
  <si>
    <t>始業式
宿泊学習
陸上競技会
避難訓練</t>
  </si>
  <si>
    <t>付録</t>
  </si>
  <si>
    <t>●貝がら
Ｂ 相互理解，寛容
●みんなのためにできること
Ｃ 勤労，公共の精神
●サッカーボール
Ａ 善悪の判断，自律，自由と責任</t>
  </si>
  <si>
    <t>●十さいのプレゼント
Ｄ 感動，畏敬の念
●さか上がり
Ｃ よりよい学校生活，集団生活の充実
●お母さんのせいきゅう書
Ｃ 家族愛，家庭生活の充実
●かさ
Ｂ 親切，思いやり</t>
  </si>
  <si>
    <t>●十さいのプレゼント
Ｄ 感動，畏敬の念
●さか上がり
Ｃ よりよい学校生活，集団生活の充実
●お母さんのせいきゅう書
Ｃ 家族愛，家庭生活の充実
●かさ
Ｂ 親切，思いやり</t>
  </si>
  <si>
    <t>●十六番目の代表選手
Ｂ 友情，信頼
●ノーベル賞の生みの親 ―アルフレッド・ノーベル―
Ａ 希望と勇気，努力と強い意志</t>
  </si>
  <si>
    <t>●十六番目の代表選手
Ｂ 友情，信頼
●ノーベル賞の生みの親 ―アルフレッド・ノーベル―
Ａ 希望と勇気，努力と強い意志</t>
  </si>
  <si>
    <t>●えがおの花大作戦
Ｃ よりよい学校生活，集団生活の充実
●百羽のつる
Ｄ 感動，畏敬の念</t>
  </si>
  <si>
    <t>●えがおの花大作戦
Ｃ よりよい学校生活，集団生活の充実
●百羽のつる
Ｄ 感動，畏敬の念</t>
  </si>
  <si>
    <t>●ぼくの生まれた日 ―ドラえもん―
Ｃ 家族愛，家庭生活の充実
●図書館で
Ｃ 規則の尊重
●お礼の手紙
Ｂ 礼儀
●さくらのかけ橋
Ｃ 国際理解，国際親善</t>
  </si>
  <si>
    <t>日本文教出版</t>
  </si>
  <si>
    <t>●学級の旗を作ろう
Ｃ よりよい学校生活，集団生活の充実</t>
  </si>
  <si>
    <t>●全校集会
Ｃ よりよい学校生活，集団生活の充実</t>
  </si>
  <si>
    <t>●学級目標を決めよう
Ｃ よりよい学校生活，集団生活の充実
●係を決めよう
Ｃ 勤労，公共の精神</t>
  </si>
  <si>
    <t>●係活動を見直そう
Ｃ 勤労，公共の精神</t>
  </si>
  <si>
    <t>●委員会活動開始
Ｃ 勤労，公共の精神
●クラブ活動開始
Ａ 個性の伸長</t>
  </si>
  <si>
    <t>●1学期を振り返ろう
Ａ 節度，節制
●夏休みの計画を立てよう
Ａ 希望と勇気，努力と強い意志</t>
  </si>
  <si>
    <t>●夏休みを振り返ろう
Ａ 節度，節制
●2学期の目標を立てよう
Ａ 希望と勇気，努力と強い意志</t>
  </si>
  <si>
    <t xml:space="preserve">●学級文庫を活用しよう
Ａ 希望と勇気，努力と強い意志
</t>
  </si>
  <si>
    <t>●3学期の目標を立てよう
Ａ 希望と勇気，努力と強い意志</t>
  </si>
  <si>
    <t>●1年間の活動のまとめ
Ａ 希望と勇気，努力と強い意志</t>
  </si>
  <si>
    <t xml:space="preserve">●6年生を送る会の準備をしよう
Ｃ よりよい学校生活，集団生活の充実
</t>
  </si>
  <si>
    <t>●学級スポーツ大会をしよう
Ｂ 友情，信頼</t>
  </si>
  <si>
    <t>●クラブ発表会
Ａ 個性の伸長</t>
  </si>
  <si>
    <t>●クラブ見学会
Ａ 個性の伸長</t>
  </si>
  <si>
    <t>●2学期を振り返ろう
Ａ 節度，節制
●冬休みの計画を立てよう
Ａ 希望と勇気，努力と強い意志</t>
  </si>
  <si>
    <t xml:space="preserve">●1年間を振り返ろう
Ａ 節度，節制
</t>
  </si>
  <si>
    <t>Ａ 善悪の判断，自律，自由と責任</t>
  </si>
  <si>
    <t>Ａ 正直，誠実</t>
  </si>
  <si>
    <t>Ａ 節度，節制</t>
  </si>
  <si>
    <t>Ａ 個性の伸長</t>
  </si>
  <si>
    <t>Ａ 希望と勇気，努力と強い意志</t>
  </si>
  <si>
    <t>Ｂ 親切，思いやり</t>
  </si>
  <si>
    <t>Ｂ 感謝</t>
  </si>
  <si>
    <t>Ｂ 礼儀</t>
  </si>
  <si>
    <t>Ｂ 友情，信頼</t>
  </si>
  <si>
    <t>Ｂ 相互理解，寛容</t>
  </si>
  <si>
    <t>Ｃ 規則の尊重</t>
  </si>
  <si>
    <t>Ｃ 公正，公平，社会正義</t>
  </si>
  <si>
    <t>Ｃ 勤労，公共の精神</t>
  </si>
  <si>
    <t>Ｃ 家族愛，家庭生活の充実</t>
  </si>
  <si>
    <t>Ｃ よりよい学校生活，集団生活の充実</t>
  </si>
  <si>
    <t>Ｃ 伝統と文化の尊重，国や郷土を愛する態度</t>
  </si>
  <si>
    <t>Ｄ 生命の尊さ</t>
  </si>
  <si>
    <t>Ｄ 自然愛護</t>
  </si>
  <si>
    <t>Ｄ 感動，畏敬の念</t>
  </si>
  <si>
    <t>光文書院</t>
  </si>
  <si>
    <t>教科書会社名一覧　※削除しないようご注意ください。</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</si>
  <si>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</si>
  <si>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</si>
  <si>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</si>
  <si>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</si>
  <si>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</si>
  <si>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</si>
  <si>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</si>
  <si>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</si>
  <si>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</si>
  <si>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</si>
  <si>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</si>
  <si>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</si>
  <si>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＜音楽＞</t>
  </si>
  <si>
    <t>＜図画工作＞</t>
  </si>
  <si>
    <t>＜家庭＞</t>
  </si>
  <si>
    <t>＜保健＞</t>
  </si>
  <si>
    <t>東京書籍</t>
  </si>
  <si>
    <t>東京書籍</t>
  </si>
  <si>
    <t>東京書籍</t>
  </si>
  <si>
    <t>教育出版</t>
  </si>
  <si>
    <t>学校図書</t>
  </si>
  <si>
    <t>大日本図書</t>
  </si>
  <si>
    <t>教育芸術社</t>
  </si>
  <si>
    <t>日本文教出版</t>
  </si>
  <si>
    <t>光村図書</t>
  </si>
  <si>
    <t>光文書院</t>
  </si>
  <si>
    <t>学研教育みらい</t>
  </si>
  <si>
    <t>啓林館</t>
  </si>
  <si>
    <t xml:space="preserve">●ねがいをつみ上げた石橋
Ｃ 伝統と文化の尊重，国や郷土を愛する態度
●どっちがいいか
Ｃ 規則の尊重
●自分たちにできるエコ活動
Ｃ 規則の尊重
●わたしのゆめ
Ａ 個性の伸長
</t>
  </si>
  <si>
    <t>●良太のはんだん
Ｃ 公正，公平，社会正義
●早起きは三文の徳
Ａ 節度，節制</t>
  </si>
  <si>
    <t>●ゲームのやくそく
Ｂ 友情，信頼
●石油列車，東北へ向かって走れ！
Ｂ 感謝
●ぼくはＭＶＰ
Ａ 正直，誠実
●学級新聞作り
Ｂ 相互理解，寛容</t>
  </si>
  <si>
    <t>●心の体温計
Ａ 節度，節制
●せきが空いているのに
Ｂ 親切，思いやり
●ブラジルからの転入生
Ｂ 友情，信頼
●みかん出し
Ｃ 勤労，公共の精神</t>
  </si>
  <si>
    <t xml:space="preserve">●雨のバスていりゅう所で
Ｃ 規則の尊重
●せいいっぱい生きる
Ｄ 生命の尊さ
●鳥にのこしたかきの実
Ｄ 自然愛護
●「祭り日」
Ｂ 友情，信頼
</t>
  </si>
  <si>
    <t>●レスキュー隊
Ｄ 生命の尊さ
●五百人からもらった命
Ｄ 生命の尊さ</t>
  </si>
  <si>
    <t>●心にブレーキ
Ａ 善悪の判断，自律，自由と責任
●とべ！　ペットボトルロケット
Ａ 希望と勇気，努力と強い意志
●ぼうや，生きていてくれよ
Ｂ 感謝
●かつおぶし
Ｃ 伝統と文化の尊重，国や郷土を愛する態度
●元気がいちばん
Ｄ 生命の尊さ</t>
  </si>
  <si>
    <t>●貝がら
Ｂ 相互理解，寛容
●みんなのためにできること
Ｃ 勤労，公共の精神
●サッカーボール
Ａ 善悪の判断，自律，自由と責任</t>
  </si>
  <si>
    <t>●良太のはんだん
Ｃ 公正，公平，社会正義
●早起きは三文の徳
Ａ 節度，節制</t>
  </si>
  <si>
    <t>●ゲームのやくそく
Ｂ 友情，信頼
●石油列車，東北へ向かって走れ！
Ｂ 感謝
●ぼくはＭＶＰ
Ａ 正直，誠実
●学級新聞作り
Ｂ 相互理解，寛容</t>
  </si>
  <si>
    <t>●心の体温計
Ａ 節度，節制
●せきが空いているのに
Ｂ 親切，思いやり
●ブラジルからの転入生
Ｂ 友情，信頼
●みかん出し
Ｃ 勤労，公共の精神</t>
  </si>
  <si>
    <t>外国語活動</t>
  </si>
  <si>
    <t>開隆堂</t>
  </si>
  <si>
    <t>三省堂</t>
  </si>
  <si>
    <t>光村図書</t>
  </si>
  <si>
    <t>＜英語＞</t>
  </si>
  <si>
    <t>●ALPHABET
Ｃ 国際理解，国際親善</t>
  </si>
  <si>
    <t>●I like Mondays.
Ｂ 友情，信頼
Ｃ 国際理解，国際親善</t>
  </si>
  <si>
    <t>●What time is it?
Ｃ 国際理解，国際親善</t>
  </si>
  <si>
    <t>●Do you have a pen?
Ｂ 友情，信頼
Ｃ 国際理解，国際親善</t>
  </si>
  <si>
    <t>●What do you want?
Ｂ 友情，信頼
Ｃ 国際理解，国際親善</t>
  </si>
  <si>
    <t>●This is my favorite place.
Ｃ よりよい学校生活，集団生活の充実
Ｃ 国際理解，国際親善</t>
  </si>
  <si>
    <t>●This is my day.
Ａ 節度，節制
Ｃ 国際理解，国際親善</t>
  </si>
  <si>
    <t>●体の成長とわたし
Ａ 節度，節制
Ａ 個性の伸長</t>
  </si>
  <si>
    <t>●育ちゆく体とわたし
Ａ 節度，節制
Ａ 個性の伸長</t>
  </si>
  <si>
    <t>●体の発育と健康
Ａ 節度，節制
Ａ 個性の伸長</t>
  </si>
  <si>
    <t>●体の発育・発達
Ａ 節度，節制
Ａ 個性の伸長</t>
  </si>
  <si>
    <t>●物の体積と温度
Ｂ 相互理解，寛容
Ｃ 規則の尊重</t>
  </si>
  <si>
    <t>●物のあたたまり方
Ｂ 相互理解，寛容
Ｃ 規則の尊重</t>
  </si>
  <si>
    <t xml:space="preserve">●とじこめた空気や水
Ａ 個性の伸長
Ｂ 相互理解，寛容
</t>
  </si>
  <si>
    <t xml:space="preserve">●星や月［2］月と星の位置の変化
Ｂ 相互理解，寛容
Ｄ 自然愛護
</t>
  </si>
  <si>
    <t>●星や月［3］冬の星 
Ｄ 自然愛護</t>
  </si>
  <si>
    <t>●季節と生物［6］冬
Ｄ 生命の尊さ
Ｄ 自然愛護</t>
  </si>
  <si>
    <t>●季節と生物［7］春のおとずれ
Ｄ 生命の尊さ
Ｄ 自然愛護</t>
  </si>
  <si>
    <t>●季節と生き物の様子／あたたかくなって
Ｄ 生命の尊さ
Ｄ 自然愛護</t>
  </si>
  <si>
    <t>●月と星
Ｂ 相互理解，寛容
Ｄ 自然愛護</t>
  </si>
  <si>
    <t>●ものの温まり方
Ｂ 相互理解，寛容
Ｃ 規則の尊重</t>
  </si>
  <si>
    <t>●人の体のつくりと運動
Ａ 個性の伸長
Ｄ 生命の尊さ</t>
  </si>
  <si>
    <t>●電流のはたらき
Ｂ 相互理解，寛容
Ｃ 規則の尊重</t>
  </si>
  <si>
    <t>●水のゆくえ
Ｂ 相互理解，寛容
Ｄ 自然愛護</t>
  </si>
  <si>
    <t>●生き物の１年／広がる科学の世界
Ｄ 生命の尊さ
Ｄ 自然愛護</t>
  </si>
  <si>
    <t xml:space="preserve">●電気のはたらき
Ｂ 相互理解，寛容
Ｃ 規則の尊重
</t>
  </si>
  <si>
    <t>●ヒトの体のつくりと運動
Ａ 個性の伸長
Ｄ 生命の尊さ</t>
  </si>
  <si>
    <t>●わり算のしかたを考えよう
Ｃ 公正，公平，社会正義
Ｃ 国際理解，国際親善</t>
  </si>
  <si>
    <t>●四角形の特ちょうを調べよう
Ｃ 規則の尊重</t>
  </si>
  <si>
    <t>●広さの表し方を考えよう
Ａ 個性の伸長
Ｃ 規則の尊重</t>
  </si>
  <si>
    <t>●面積
Ｃ 規則の尊重</t>
  </si>
  <si>
    <t>●そろばん
Ｃ 規則の尊重</t>
  </si>
  <si>
    <t>●小数と整数のかけ算，わり算
Ｃ 規則の尊重
Ｃ 公正，公平，社会正義</t>
  </si>
  <si>
    <t xml:space="preserve">●分数
Ｃ 規則の尊重
</t>
  </si>
  <si>
    <t xml:space="preserve">●計算の見積もり
Ｃ 規則の尊重
</t>
  </si>
  <si>
    <t>●そろばん
Ｃ 規則の尊重</t>
  </si>
  <si>
    <t xml:space="preserve">●面積
Ａ 希望と勇気，努力と強い意志
Ｃ 規則の尊重
●変わり方
Ｃ 規則の尊重
</t>
  </si>
  <si>
    <t>●わたしたちの県
Ｃ 伝統と文化の尊重，国や郷土を愛する態度</t>
  </si>
  <si>
    <t>●もしも、どうしたい 
Ａ 個性の伸長
Ｂ 友情，信頼
●グループにまとめて整理しよう
Ｃ 規則の尊重
●こわれた千の楽器
Ａ 個性の伸長
Ｂ 友情，信頼
●図書館へ行こう
Ｃ 規則の尊重
●漢字辞典の使い方
Ｃ 規則の尊重</t>
  </si>
  <si>
    <t>●ヤドカリとイソギンチャク
Ｄ 自然愛護
●たしかめながら話を聞こう
Ｂ 親切，思いやり
●みんなで新聞を作ろう
Ｂ 友情，信頼
Ｃ 勤労，公共の精神</t>
  </si>
  <si>
    <t>●走れ
Ｃ 家族愛，家庭生活の充実
●お願いやお礼の手紙を書こう
Ｂ 感謝
Ｂ 礼儀
●ことわざと故事成語
Ｃ 伝統と文化の尊重，国や郷土を愛する態度
Ｃ 国際理解，国際親善</t>
  </si>
  <si>
    <t>●広告を読みくらべよう
Ａ 善悪の判断，自律，自由と責任
Ａ 希望と勇気，努力と強い意志
●ローマ字の書き方
Ｃ 国際理解，国際親善
●本は友達
Ａ 個性の伸長</t>
  </si>
  <si>
    <t>●ふしぎ／よかったなあ
Ａ 個性の伸長
Ｄ 自然愛護
●学校についてしょうかいすることを考えよう
Ｃ よりよい学校生活，集団生活の充実
●一つの花
Ａ 節度，節制
Ｃ 家族愛，家庭生活の充実
Ｄ 生命の尊さ
●文の組み立てと修飾語
Ｃ 規則の尊重</t>
  </si>
  <si>
    <t>●山場のある物語を書こう
Ａ 希望と勇気，努力と強い意志
●くらしの中の和と洋
Ｃ 伝統と文化の尊重，国や郷土を愛する態度
Ｃ 国際理解，国際親善</t>
  </si>
  <si>
    <t>●聞いてほしいな、心に残っている出来事
Ａ 善悪の判断，自律，自由と責任
Ｃ よりよい学校生活，集団生活の充実
●つなぐ言葉の働き
Ｃ 規則の尊重
●ごんぎつね
Ａ 正直，誠実
Ｂ 親切，思いやり
Ｂ 相互理解，寛容
Ｃ 公正，公平，社会正義
Ｃ 家族愛，家庭生活の充実
Ｃ 伝統と文化の尊重，国や郷土を愛する態度
Ｄ 自然愛護</t>
  </si>
  <si>
    <t>●「ふるさとの食」を伝えよう
Ｃ 伝統と文化の尊重，国や郷土を愛する態度
●じゅく語の意味を考える
Ｃ 規則の尊重
●本をみんなにすすめよう
Ａ 個性の伸長
Ａ 希望と勇気，努力と強い意志</t>
  </si>
  <si>
    <t>●百人一首の世界
Ｃ 伝統と文化の尊重，国や郷土を愛する態度
●言葉で考えを伝える
Ｂ 親切，思いやり
Ｂ 礼儀
●数え方を生みだそう
Ｃ 伝統と文化の尊重，国や郷土を愛する態度
Ｃ 国際理解，国際親善</t>
  </si>
  <si>
    <t>●調べたことをほうこくしよう
Ｃ よりよい学校生活，集団生活の充実
●同じ読み方の漢字
Ｃ 規則の尊重
●世界一美しいぼくの村
Ｃ 規則の尊重
Ｃ 家族愛，家庭生活の充実
Ｃ 国際理解，国際親善</t>
  </si>
  <si>
    <t>●「言葉のタイムカプセル」を残そう
Ａ 個性の伸長</t>
  </si>
  <si>
    <t>●世界一美しい村へ帰る
Ｂ 友情，信頼
Ｃ 国際理解，国際親善</t>
  </si>
  <si>
    <t>●春のうた
Ｄ 自然愛護
●みんなで遊ぼう
Ｃ よりよい学校生活，集団生活の充実
●白いぼうし
Ｂ 親切，思いやり
Ｄ 自然愛護
●見つけたよ、友達の良いところ
Ｂ 友情，信頼
Ｃ よりよい学校生活，集団生活の充実
●漢字辞典の使い方
Ｃ 規則の尊重
●春
Ｄ 自然愛護
●「百科事典」を使って、調べることを決めよう
Ｃ 規則の尊重</t>
  </si>
  <si>
    <t>●アメンボはにん者か
Ｄ 自然愛護
●漢字の広場
Ｃ 規則の尊重
●言葉をつないで文を作ろう１
Ｃ 規則の尊重
●新聞を知ろう、作ろう
Ａ 希望と勇気，努力と強い意志
●メモを取りながら聞こう
Ｃ 規則の尊重
●見学したことを新聞にまとめよう
Ａ 希望と勇気，努力と強い意志
Ｂ 友情，信頼</t>
  </si>
  <si>
    <t>●お礼状を書こう
Ｂ 感謝
Ｂ 礼儀
●夏
Ｄ 自然愛護
●手で食べる、はしで食べる
Ｃ 国際理解，国際親善
●文化のちがいを調べよう
Ｃ 国際理解，国際親善</t>
  </si>
  <si>
    <t>●自分の意見を組み立てて説明しよう
Ａ 希望と勇気，努力と強い意志
●言葉のいろいろな表情
Ｂ 礼儀
●言葉をつないで文を作ろう２
Ｃ 規則の尊重
●物語のみ力をしょうかいしよう／ポレポレ／読書の部屋
Ａ 正直，誠実
Ｂ 友情，信頼
Ｃ 国際理解，国際親善</t>
  </si>
  <si>
    <t>●かぼちゃのつるが／ふしぎ
Ｄ 自然愛護
●こんなに成長したよ
Ａ 正直，誠実
●接続語
Ｃ 規則の尊重
●漢字のいろいろな読み方・送りがな
Ｃ 規則の尊重
Ｃ 国際理解，国際親善
●文章のまとまりと分かりやすさ
Ａ 善悪の判断，自律，自由と責任
Ｃ 規則の尊重
●短歌
Ｃ 伝統と文化の尊重，国や郷土を愛する態度
●安全マップを作って話し合おう
Ａ 善悪の判断，自律，自由と責任
Ａ 節度，節制
Ｃ よりよい学校生活，集団生活の充実</t>
  </si>
  <si>
    <t>●言葉をつないで文を作ろう３
Ｃ 規則の尊重
●水平線
Ｄ 感動，畏敬の念
●組み合わせた言葉のイメージ
を楽しもう
Ａ 個性の伸長
●空飛ぶふろしき　ムササビ／ムササビがくらす森
Ｄ 自然愛護
●秋
Ｄ 自然愛護</t>
  </si>
  <si>
    <t>●ことわざ・故事成語
Ｃ 伝統と文化の尊重，国や郷土を愛する態度
Ｃ 国際理解，国際親善
●「落ち葉」ではなく「落ちえだ」
Ｄ 自然愛護
●クラブのしょうかいチラシを作ろう／〈視点を変える〉身の回りのメディアを研究しよう
Ａ 善悪の判断，自律，自由と責任
Ａ 個性の伸長
●熟語の組み合わせと読み方
Ｃ 規則の尊重
●心に残っていること
Ａ 個性の伸長</t>
  </si>
  <si>
    <t>●漢字の広場１
Ｃ 規則の尊重
●言葉をつないで文を作ろう１
Ｃ 規則の尊重
●ごんぎつね
Ａ 正直，誠実
Ｂ 親切，思いやり
Ｂ 相互理解，寛容
Ｃ 公正，公平，社会正義
Ｃ 家族愛，家庭生活の充実
Ｃ 伝統と文化の尊重，国や郷土を愛する態度
Ｄ 自然愛護
●日本各地の短歌
Ｃ 伝統と文化の尊重，国や郷土を愛する態度
●生活の中に生きている読書／読書の部屋
Ａ 個性の伸長
Ｃ 規則の尊重</t>
  </si>
  <si>
    <t>●冬
Ｃ 伝統と文化の尊重，国や郷土を愛する態度
●ドリームツリーを作ろう
Ａ 個性の伸長
Ａ 希望と勇気，努力と強い意志
●さわっておどろく
Ａ 個性の伸長
Ｃ 規則の尊重
Ｃ 勤労，公共の精神
●言葉をつないで文を作ろう２
Ｃ 規則の尊重
●こんなアイデア、どうかな
Ａ 個性の伸長
Ｃ 公正，公平，社会正義</t>
  </si>
  <si>
    <t>●形の変わる言葉
Ｂ 親切，思いやり
Ｂ 礼儀
Ｃ 規則の尊重
●類義語
Ａ 善悪の判断，自律，自由と責任
Ａ 正直，誠実
●これであなたも作家になれる
Ａ 個性の伸長
Ｃ 規則の尊重</t>
  </si>
  <si>
    <t>●一つの花
Ａ 節度，節制
Ｃ 家族愛，家庭生活の充実
Ｄ 生命の尊さ
●だまし絵で分かる脳のしくみ
Ａ 正直，誠実
Ｂ 相互理解，寛容</t>
  </si>
  <si>
    <t>●わたしは、だあれ／春のうた／あり
Ｂ 友情，信頼
Ｄ 自然愛護</t>
  </si>
  <si>
    <t>●白いぼうし
Ｂ 親切，思いやり
Ｄ 自然愛護
●ぴったりの言葉、見つけよう
Ａ 個性の伸長
●漢字の広場①　漢字の部首／三年生で学んだ漢字①
Ａ 個性の伸長
Ｃ 規則の尊重
●ぞうの重さを量る／花を見つける手がかり／分類をもとに本を見つけよう
Ａ 希望と勇気，努力と強い意志
Ｃ 規則の尊重
Ｄ 自然愛護</t>
  </si>
  <si>
    <t>●メモの取り方をくふうして聞こう 
Ｃ よりよい学校生活，集団生活の充実
●漢字辞典の引き方 
Ｃ 規則の尊重
●リーフレットで知らせよう
Ａ 個性の伸長
Ｃ 勤労，公共の精神
●短歌の世界
Ｃ 伝統と文化の尊重，国や郷土を愛する態度</t>
  </si>
  <si>
    <t>●漢字の広場②　漢字の音を表す部分／三年生で学んだ漢字②
Ｃ 規則の尊重
●ぞろぞろ
Ａ 節度，節制
Ｃ 伝統と文化の尊重，国や郷土を愛する態度</t>
  </si>
  <si>
    <t xml:space="preserve">●「夏の思い出」記者になろう
Ｂ 親切，思いやり
●写真をもとに話そう／新聞を作ろう
Ａ 希望と勇気，努力と強い意志
Ｂ 親切，思いやり
Ｃ よりよい学校生活，集団生活の充実
●漢字の広場③　送りがなのつけ方／三年生で学んだ漢字③
Ｃ 規則の尊重
●一つの花
Ａ 節度，節制
Ｃ 家族愛，家庭生活の充実
Ｄ 生命の尊さ
</t>
  </si>
  <si>
    <t>●いろいろな手紙を書こう 
Ｂ 礼儀
Ｃ 規則の尊重
●修飾語
Ｃ 規則の尊重
●「ショートショート」を書こう
Ａ 個性の伸長
●「月」のつく言葉
Ｃ 伝統と文化の尊重，国や郷土を愛する態度
Ｄ 自然愛護
●ごんぎつね
Ａ 正直，誠実
Ｂ 親切，思いやり
Ｂ 相互理解，寛容
Ｃ 公正，公平，社会正義
Ｃ 家族愛，家庭生活の充実
Ｃ 伝統と文化の尊重，国や郷土を愛する態度
Ｄ 自然愛護
●「読書発表会」をしよう
Ａ 希望と勇気，努力と強い意志</t>
  </si>
  <si>
    <t>●二つのことがらをつなぐ
Ｃ 規則の尊重
●「不思議ずかん」を作ろう
Ａ 希望と勇気，努力と強い意志
Ｂ 友情，信頼
●故事成語
Ｃ 国際理解，国際親善</t>
  </si>
  <si>
    <t>●いろいろな詩／おおきな木／とびばこ　だんだん
Ａ 個性の伸長
●漢字の広場⑤　熟語のでき方／三年生で学んだ漢字⑤
Ｃ 規則の尊重
●身のまわりの「便利」なものを考えよう／「便利」ということ／調べてわかったことを発表しよう
Ａ 善悪の判断，自律，自由と責任
Ｂ 友情，信頼
Ｃ 公正，公平，社会正義</t>
  </si>
  <si>
    <t xml:space="preserve">●点（、）を打つところ
Ｃ 規則の尊重
●自分の成長をふり返って
Ａ 個性の伸長
●雪
Ｃ 伝統と文化の尊重，国や郷土を愛する態度
Ｄ 自然愛護
●漢字の広場⑥　同じ読み方の漢字の使い分け／三年生で学んだ漢字⑥
Ｃ 規則の尊重
</t>
  </si>
  <si>
    <t>●木竜うるし
Ａ 正直，誠実
Ｂ 友情，信頼
●国語の学習　これまで　これから
Ａ 希望と勇気，努力と強い意志</t>
  </si>
  <si>
    <t>●レモン自転車
Ｂ 友情，信頼
●走れ
Ｃ 家族愛，家庭生活の充実
●「百人一首」を読もう
Ｃ 伝統と文化の尊重，国や郷土を愛する態度</t>
  </si>
  <si>
    <t>●漢字の広場①
Ａ 個性の伸長
●思いやりのデザイン
Ｂ 親切，思いやり
●アップとルーズで伝える
Ａ 善悪の判断，自律，自由と責任
●考えと例
Ｃ 規則の尊重
●カンジーはかせの都道府県の旅 １
Ａ 希望と勇気，努力と強い意志
●お礼の気持ちを伝えよう
Ｂ 感謝
Ｂ 礼儀</t>
  </si>
  <si>
    <t>●漢字の広場②
Ｃ 規則の尊重
●一つの花
Ａ 節度，節制
Ｃ 家族愛，家庭生活の充実
Ｄ 生命の尊さ
●つなぎ言葉のはたらきを知ろう
Ｃ 規則の尊重
●短歌・俳句に親しもう（一）
Ｃ 伝統と文化の尊重，国や郷土を愛する態度
●要約するとき
Ｃ 規則の尊重
●新聞を作ろう
Ａ 希望と勇気，努力と強い意志
Ｂ 友情，信頼
Ｃ 勤労，公共の精神
●アンケート調査のしかた
Ａ 希望と勇気，努力と強い意志</t>
  </si>
  <si>
    <t>●カンジーはかせの都道府県の旅２
Ａ 希望と勇気，努力と強い意志
●夏の楽しみ
Ｃ 伝統と文化の尊重，国や郷土を愛する態度
Ｄ 自然愛護
●事実にもとづいて書かれた本を読もう
Ａ 善悪の判断，自律，自由と責任
●ランドセルは海をこえて
Ｂ 友情，信頼
Ｃ 国際理解，国際親善</t>
  </si>
  <si>
    <t xml:space="preserve">●忘れもの
Ａ 正直，誠実
●ぼくは川
Ｄ 自然愛護
●あなたなら，どう言う
Ａ 節度，節制
●パンフレットを読もう
Ａ 善悪の判断，自律，自由と責任
●いろいろな意味をもつ言葉
Ａ 善悪の判断，自律，自由と責任
●漢字の広場③
Ａ 個性の伸長
●ごんぎつね
Ａ 正直，誠実
Ｂ 親切，思いやり
Ｂ 相互理解，寛容
Ｃ 公正，公平，社会正義
Ｃ 家族愛，家庭生活の充実
Ｃ 伝統と文化の尊重，国や郷土を愛する態度
Ｄ 自然愛護
</t>
  </si>
  <si>
    <t>●秋の楽しみ
Ｃ 伝統と文化の尊重，国や郷土を愛する態度
Ｄ 自然愛護
●クラスみんなで決めるには
Ｂ 相互理解，寛容
Ｃ 公正，公平，社会正義
Ｃ よりよい学校生活，集団生活の充実
●漢字の広場④
Ａ 個性の伸長
●世界にほこる和紙
Ｃ 伝統と文化の尊重，国や郷土を愛する態度
●百科事典での調べ方
Ｃ 規則の尊重
●伝統工芸のよさを伝えよう
Ａ 希望と勇気，努力と強い意志
Ｃ 伝統と文化の尊重，国や郷土を愛する態度</t>
  </si>
  <si>
    <t>●慣用句
Ｃ 伝統と文化の尊重，国や郷土を愛する態度
●短歌・俳句に親しもう（二）
Ｃ 伝統と文化の尊重，国や郷土を愛する態度
●漢字の広場⑤
Ａ 個性の伸長</t>
  </si>
  <si>
    <t>●プラタナスの木
Ａ 善悪の判断，自律，自由と責任
Ｂ 親切，思いやり
Ｂ 友情，信頼
Ｄ 感動，畏敬の念
●感動を言葉に
Ａ 個性の伸長
●冬の楽しみ
Ｃ 伝統と文化の尊重，国や郷土を愛する態度
Ｄ 自然愛護</t>
  </si>
  <si>
    <t>●自分だけの詩集を作ろう
Ａ 個性の伸長
Ｄ 自然愛護
●熟語の意味
Ｃ 規則の尊重
●漢字の広場⑥
Ａ 個性の伸長
●ウナギのなぞを追って
Ａ 希望と勇気，努力と強い意志
Ｄ 自然愛護</t>
  </si>
  <si>
    <t>●つながりに気をつけよう
Ｃ 規則の尊重
●もしものときにそなえよう
Ａ 善悪の判断，自律，自由と責任
Ａ 節度，節制
●調べて話そう，生活調査隊
Ｂ 友情，信頼</t>
  </si>
  <si>
    <t>●まちがえやすい漢字
Ｃ 規則の尊重
●初雪のふる日
Ａ 善悪の判断，自律，自由と責任</t>
  </si>
  <si>
    <t>●健康なくらしとまちづくり
Ａ 節度，節制
Ａ 希望と勇気，努力と強い意志
Ｂ 親切，思いやり
Ｃ 規則の尊重
Ｃ 勤労，公共の精神
Ｃ よりよい学校生活，集団生活の充実
Ｄ 自然愛護</t>
  </si>
  <si>
    <t xml:space="preserve">●自然災害にそなえるまちづくり
Ａ 善悪の判断，自律，自由と責任
Ａ 希望と勇気，努力と強い意志
Ｂ 親切，思いやり
Ｃ 伝統と文化の尊重，国や郷土を愛する態度
Ｄ 生命の尊さ
</t>
  </si>
  <si>
    <t xml:space="preserve">●わたしたちの住んでいる県
Ａ 希望と勇気，努力と強い意志
Ｂ 相互理解，寛容
Ｃ 伝統と文化の尊重，国や郷土を愛する態度
Ｃ 国際理解，国際親善
Ｄ 自然愛護
</t>
  </si>
  <si>
    <t xml:space="preserve">●小数と整数のかけ算・わり算
Ｂ 友情，信頼
Ｃ 規則の尊重
</t>
  </si>
  <si>
    <t>●住みよいくらしをつくる
Ａ 節度，節制
Ａ 希望と勇気，努力と強い意志
Ｂ 親切，思いやり
Ｃ 規則の尊重
Ｃ 勤労，公共の精神
Ｃ よりよい学校生活，集団生活の充実
Ｄ 自然愛護</t>
  </si>
  <si>
    <t>●自然災害からくらしを守る
Ａ 善悪の判断，自律，自由と責任
Ａ 希望と勇気，努力と強い意志
Ｂ 親切，思いやり
Ｃ 伝統と文化の尊重，国や郷土を愛する態度
Ｄ 生命の尊さ</t>
  </si>
  <si>
    <t>●きょう土の伝統・文化と先人たち
Ａ 希望と勇気，努力と強い意志
Ｃ 勤労，公共の精神
Ｃ 伝統と文化の尊重，国や郷土を愛する態度</t>
  </si>
  <si>
    <t>●特色ある地いきと人々のくらし
Ａ 希望と勇気，努力と強い意志
Ｂ 友情，信頼
Ｃ 伝統と文化の尊重，国や郷土を愛する態度
Ｃ 国際理解，国際親善</t>
  </si>
  <si>
    <t xml:space="preserve">●地域で受けつがれてきたもの
Ａ 希望と勇気，努力と強い意志
Ｂ 友情，信頼
Ｃ 伝統と文化の尊重，国や郷土を愛する態度
</t>
  </si>
  <si>
    <t>●昔から今へと続くまちづくり
Ａ 希望と勇気，努力と強い意志
Ｂ 感謝
Ｃ 伝統と文化の尊重，国や郷土を愛する態度</t>
  </si>
  <si>
    <t xml:space="preserve">●わたしたちの県のまちづくり
Ａ 希望と勇気，努力と強い意志
Ｂ 友情，信頼
Ｂ 相互理解，寛容
Ｃ 伝統と文化の尊重，国や郷土を愛する態度
Ｃ 国際理解，国際親善
Ｄ 自然愛護
</t>
  </si>
  <si>
    <t xml:space="preserve">●健康なくらしを守る仕事
Ａ 節度，節制
Ａ 希望と勇気，努力と強い意志
Ｂ 親切，思いやり
Ｃ 規則の尊重
Ｃ 勤労，公共の精神
Ｃ よりよい学校生活，集団生活の充実
Ｄ 自然愛護
</t>
  </si>
  <si>
    <t>●くらしのなかに伝わる願い
Ａ 希望と勇気，努力と強い意志
Ｂ 友情，信頼
Ｃ 伝統と文化の尊重，国や郷土を愛する態度</t>
  </si>
  <si>
    <t>●地いきの発てんにつくした人々
Ａ 希望と勇気，努力と強い意志
Ｂ 友情，信頼
Ｃ 伝統と文化の尊重，国や郷土を愛する態度</t>
  </si>
  <si>
    <t xml:space="preserve">●曲に合った歌い方
Ｃ よりよい学校生活，集団生活の充実
●かけ合いと重なり
Ｂ 相互理解，寛容
Ｄ 感動，畏敬の念
</t>
  </si>
  <si>
    <t>●音楽今昔
Ｃ よりよい学校生活，集団生活の充実
Ｃ 伝統と文化の尊重，国や郷土を愛する態度
Ｃ 国際理解，国際親善</t>
  </si>
  <si>
    <t>●アンサンブルの楽しさ
Ｂ 相互理解，寛容</t>
  </si>
  <si>
    <t xml:space="preserve">●ききどころを見つけて
Ｃ よりよい学校生活，集団生活の充実
Ｄ 感動，畏敬の念
</t>
  </si>
  <si>
    <t>●音楽で心の輪を広げよう
Ｂ 友情，信頼
Ｃ 伝統と文化の尊重，国や郷土を愛する態度
Ｄ 感動，畏敬の念</t>
  </si>
  <si>
    <t xml:space="preserve">●歌声のひびきを感じ取ろう
Ｂ 相互理解，寛容
Ｃ 伝統と文化の尊重，国や郷土を愛する態度
Ｄ 感動，畏敬の念
</t>
  </si>
  <si>
    <t>●いろいろなリズムを感じ取ろう
Ａ 個性の伸長
Ｃ よりよい学校生活，集団生活の充実</t>
  </si>
  <si>
    <t>●ちいきに伝わる音楽に親しもう
Ｃ 伝統と文化の尊重，国や郷土を愛する態度
Ｄ 感動，畏敬の念</t>
  </si>
  <si>
    <t xml:space="preserve">●せんりつのとくちょうを感じ取ろう
Ｂ 相互理解，寛容
Ｄ 感動，畏敬の念
</t>
  </si>
  <si>
    <t xml:space="preserve">●せんりつの重なりを感じ取ろう
Ｂ 友情，信頼
Ｃ 伝統と文化の尊重，国や郷土を愛する態度
Ｄ 感動，畏敬の念
</t>
  </si>
  <si>
    <t>●いろいろな音のひびきを感じ取ろう
Ｄ 感動，畏敬の念</t>
  </si>
  <si>
    <t>●日本の音楽でつながろう
Ｃ 伝統と文化の尊重，国や郷土を愛する態度
Ｄ 感動，畏敬の念</t>
  </si>
  <si>
    <t xml:space="preserve">●曲の気分を感じ取ろう
Ｂ 友情，信頼
Ｄ 感動，畏敬の念
</t>
  </si>
  <si>
    <t>●ほってすって見つけて
Ａ 希望と勇気，努力と強い意志</t>
  </si>
  <si>
    <t>●ゴール型（フラッグフット
ボール）
Ａ 希望と勇気，努力と強い意志
Ｂ 友情，信頼
Ｃ 規則の尊重</t>
  </si>
  <si>
    <t>●水泳運動
Ａ 希望と勇気，努力と強い意志
Ｂ 友情，信頼
Ｃ 規則の尊重</t>
  </si>
  <si>
    <t>●多様な動きをつくる運動
Ｂ 友情，信頼</t>
  </si>
  <si>
    <t>●跳び箱運動
Ａ 希望と勇気，努力と強い意志
Ｂ 友情，信頼</t>
  </si>
  <si>
    <t>●こんなところが同じだね
Ｂ 相互理解，寛容
●春のうた　
Ｄ 自然愛護
●白いぼうし
Ｂ 親切，思いやり
Ｄ 自然愛護
●図書館の達人になろう
Ｃ 規則の尊重
●漢字の組み立て
Ｃ 規則の尊重
●漢字辞典の使い方
Ｃ 規則の尊重
●春の楽しみ
Ｃ 伝統と文化の尊重，国や郷土を愛する態度
Ｄ 自然愛護
●聞き取りメモのくふう
Ａ 節度，節制
Ａ 個性の伸長
●話し方や聞き方から伝わること
Ｂ 礼儀</t>
  </si>
  <si>
    <t>●広げてみよう、市から県へ
Ｃ 伝統と文化の尊重，国や郷土を愛する態度
●みりょくがいっぱい！知りたいな、47都道府県
Ｃ 伝統と文化の尊重，国や郷土を愛する態度
●県の地図を広げて
Ｃ 伝統と文化の尊重，国や郷土を愛する態度</t>
  </si>
  <si>
    <t>●湿度とものの変化（３）水のすがた
Ｂ 相互理解，寛容
Ｃ 規則の尊重</t>
  </si>
  <si>
    <t>Ｃ 国際理解，国際親善</t>
  </si>
  <si>
    <t>●歌いつごう　日本の歌
Ｃ 伝統と文化の尊重，国や郷土を愛する態度
●みんなで　楽しく
Ａ 希望と勇気，努力と強い意志
Ｂ 友情，信頼
Ｃ 国際理解，国際親善
Ｄ 自然愛護
Ｄ 感動，畏敬の念</t>
  </si>
  <si>
    <t>●にっぽん／まきばの朝
Ｃ 伝統と文化の尊重，国や郷土を愛する態度
Ｄ 感動，畏敬の念</t>
  </si>
  <si>
    <t xml:space="preserve">●にっぽん／もみじ
Ｃ 伝統と文化の尊重，国や郷土を愛する態度
Ｄ 自然愛護
Ｄ 感動，畏敬の念
</t>
  </si>
  <si>
    <t>●音／音階をもとにして音楽をつくろう
Ｂ 友情，信頼</t>
  </si>
  <si>
    <t>●TODAY
Ａ 希望と勇気，努力と強い意志
●スキルアップ／早口 等
Ｄ 感動，畏敬の念
●日本の楽器をたずねて／ことのみりょく
Ｃ 伝統と文化の尊重，国や郷土を愛する態度
●音楽ランド／飛べよツバメ　等
Ｄ 生命の尊さ
●にっぽん／みかんの花さくおか
Ｄ 自然愛護
●めざせ 楽器名人／ハロー サミング 等
Ａ 希望と勇気，努力と強い意志
●日本のお祭りをたずねて
Ｃ 伝統と文化の尊重，国や郷土を愛する態度
●音楽ランド／沖永良部の子もり歌 等
Ｃ 伝統と文化の尊重，国や郷土を愛する態度
●にっぽん／里の秋
Ｄ 自然愛護
●いろいろな歌声を楽しもう
Ｄ 感動，畏敬の念
●音楽ランド／札幌の空　等
Ｄ 自然愛護
●にっぽん／どこかで春が
Ｄ 自然愛護
●全校合唱／校歌・君が代　等
Ｃ 伝統と文化の尊重，国や郷土を愛する態度</t>
  </si>
  <si>
    <t>●学びをつなごう
Ｃ 規則の尊重</t>
  </si>
  <si>
    <t>●生き物の１年をふり返って
Ｄ 生命の尊さ
Ｄ 自然愛護
●学びをつなごう
Ｄ 自然愛護
●学んだことをふり返ろう！
Ｃ 規則の尊重
Ｄ 自然愛護</t>
  </si>
  <si>
    <t>●考える力をのばそう
Ｃ 規則の尊重
●算数で読みとこう
Ａ 節度，節制
Ｃ 規則の尊重
●4年のふくしゅう
Ａ 希望と勇気，努力と強い意志</t>
  </si>
  <si>
    <t xml:space="preserve">●考える力をのばそう
Ｃ 規則の尊重
●そろばん
Ｃ 規則の尊重
</t>
  </si>
  <si>
    <t>●とんだ長さ
Ｃ 規則の尊重
●活動!!
Ｂ 友情，信頼
Ｃ 規則の尊重</t>
  </si>
  <si>
    <t>●ボッチャにトライ 
Ｃ 規則の尊重
●活動!!
Ｂ 友情，信頼
Ｃ 規則の尊重</t>
  </si>
  <si>
    <t xml:space="preserve">●角
Ｃ 規則の尊重
</t>
  </si>
  <si>
    <t>●しりょうの活用
Ｃ よりよい学校生活，集団生活の充実
●４年のまとめ
Ａ 希望と勇気，努力と強い意志
●プログラミングのラ
Ｃ 規則の尊重
●今の自分を知ろう！
Ｄ 自然愛護</t>
  </si>
  <si>
    <t>●算数ラボ
Ｃ 規則の尊重
●算数の自由研究
Ａ 個性の伸長
Ｃ 規則の尊重
●ふく習 
Ａ 希望と勇気，努力と強い意志</t>
  </si>
  <si>
    <t>●見積もりを使って 
Ｃ 規則の尊重
Ｃ 勤労，公共の精神
●どんな計算になるのかな 
Ｃ 規則の尊重
●ふく習
Ａ 希望と勇気，努力と強い意志</t>
  </si>
  <si>
    <t>●だれでしょう
Ｃ 規則の尊重
●みらいへのつばさ
Ｃ 規則の尊重
Ｄ 自然愛護
●もうすぐ5年生
Ａ 希望と勇気，努力と強い意志</t>
  </si>
  <si>
    <t>●調べ方と整理のしかた
Ｃ よりよい学校生活，集団生活の充実
●表を使って考えよう 
Ｃ 規則の尊重
●分数
Ｃ 規則の尊重</t>
  </si>
  <si>
    <t>●４年のふくしゅう
Ａ 希望と勇気，努力と強い意志</t>
  </si>
  <si>
    <t>●体ほぐしの運動
Ｂ 友情，信頼
●多様な動きをつくる運動
Ｂ 友情，信頼</t>
  </si>
  <si>
    <t>●かけっこ・リレー
Ｂ 友情，信頼
Ｃ 規則の尊重
●マット運動
Ａ 希望と勇気，努力と強い意志
Ｂ 友情，信頼</t>
  </si>
  <si>
    <t>●リズムダンス
Ａ 個性の伸長
Ｂ 友情，信頼
●鉄棒運動
Ａ 希望と勇気，努力と強い意志
Ｂ 友情，信頼</t>
  </si>
  <si>
    <t>●ベースボール型 手（ティーボール）
Ａ 希望と勇気，努力と強い意志
Ｂ 友情，信頼
Ｃ 規則の尊重
●投＋高跳び
Ａ 希望と勇気，努力と強い意志
Ｂ 友情，信頼</t>
  </si>
  <si>
    <t>●ネット型（キャッチバレー
ボール）
Ａ 希望と勇気，努力と強い意志
Ｂ 友情，信頼
Ｃ 規則の尊重
●小型ハードル走
Ａ 希望と勇気，努力と強い意志
Ｂ 友情，信頼</t>
  </si>
  <si>
    <t>●表現運動
Ａ 個性の伸長
Ｂ 友情，信頼
●ゴール型 足（グリッドサッカー）
Ａ 希望と勇気，努力と強い意志
Ｂ 友情，信頼
Ｃ 規則の尊重</t>
  </si>
  <si>
    <t>●まぼろしの花
Ａ 個性の伸長
●ギコギコ トントン クリエイター
Ｃ 家族愛，家庭生活の充実</t>
  </si>
  <si>
    <t>●まどをのぞいて
Ｄ 感動，畏敬の念
●ようこそ！ ゆめのまちへ
Ｂ 相互理解，寛容
Ｃ よりよい学校生活，集団生活の充実</t>
  </si>
  <si>
    <t>●わたしたちの表げん
Ｂ 友情，信頼
Ｃ よりよい学校生活，集団生活の充実
●音／役わりをもとに音楽をつくろう
Ｂ 友情，信頼</t>
  </si>
  <si>
    <t>●ひょうしと　せんりつ
Ｂ 相互理解，寛容
Ｃ よりよい学校生活，集団生活の充実
●音／音の動き方を生かしてせんりつをつくろう
Ｂ 友情，信頼</t>
  </si>
  <si>
    <t>●にっぽん／さくら　さくら
Ｃ 伝統と文化の尊重，国や郷土を愛する態度
Ｄ 感動，畏敬の念
●歌声ひびかせて
Ｂ 友情，信頼
Ｂ 相互理解，寛容
Ｄ 感動，畏敬の念</t>
  </si>
  <si>
    <t>●自然にせまる
Ｄ 自然愛護
●季節と生き物（１）春の生き物
Ｄ 生命の尊さ
Ｄ 自然愛護</t>
  </si>
  <si>
    <t xml:space="preserve">●天気と1日の気温
Ｂ 相互理解，寛容
Ｄ 自然愛護
●自然の中の水のゆくえ（１） 地面を流れる水のゆくえ
Ｂ 相互理解，寛容
Ｄ 自然愛護
</t>
  </si>
  <si>
    <t>●季節と生き物（２）夏の生き物
Ｄ 生命の尊さ
Ｄ 自然愛護
●空を見上げると（１）夏の夜空
Ｄ 自然愛護
●自由研究
Ａ 個性の伸長</t>
  </si>
  <si>
    <t>●空を見上げると（２）月や星の動き
Ｂ 相互理解，寛容
Ｄ 自然愛護
●とじこめた空気や水
Ｂ 相互理解，寛容
Ｃ 規則の尊重</t>
  </si>
  <si>
    <t>●季節と生き物（３）秋の生き物
Ｄ 生命の尊さ
Ｄ 自然愛護
●みんなで使う理科室
Ｃ 規則の尊重
●湿度とものの変化（１）ものの温度と体積
Ｂ 相互理解，寛容
Ｃ 規則の尊重</t>
  </si>
  <si>
    <t>●空を見上げると（３）冬の夜空
Ｄ 自然愛護
●季節の生き物（４）冬の生き物
Ｄ 生命の尊さ
Ｄ 自然愛護
●湿度とものの変化（２）もののあたたまり方
Ｂ 相互理解，寛容
Ｃ 規則の尊重</t>
  </si>
  <si>
    <t>●自然の中の水のゆくえ（２）水のゆくえ
Ｂ 相互理解，寛容
●これまでの学習をつなげよう
Ｃ 規則の尊重
Ｄ 自然愛護
●季節と生き物（５）生き物の1年間
Ｄ 生命の尊さ
Ｄ 自然愛護</t>
  </si>
  <si>
    <t>●冬の星
Ｄ 自然愛護
●冬と生き物
Ｄ 生命の尊さ
Ｄ 自然愛護
●水のすがたの変化
Ｂ 相互理解，寛容
Ｃ 規則の尊重</t>
  </si>
  <si>
    <t>●ものの温度と体積
Ｂ 相互理解，寛容
Ｃ 規則の尊重
●もののあたたまり方
Ｂ 相互理解，寛容
Ｃ 規則の尊重</t>
  </si>
  <si>
    <t>●とじこめた空気や水
Ｂ 相互理解，寛容
Ｃ 規則の尊重
●秋と生き物
Ｄ 生命の尊さ
Ｄ 自然愛護</t>
  </si>
  <si>
    <t>●雨水と地面
Ｂ 相互理解，寛容
Ｄ 自然愛護
●月の位置の変化
Ｂ 相互理解，寛容
Ｄ 自然愛護</t>
  </si>
  <si>
    <t>●夏と生き物
Ｄ 生命の尊さ
Ｄ 自然愛護
●夏の星
Ｄ 自然愛護</t>
  </si>
  <si>
    <t xml:space="preserve">●天気による気温の変化
Ｂ 相互理解，寛容
Ｄ 自然愛護
●体のつくりと運動
Ａ 個性の伸長
Ｄ 生命の尊さ
</t>
  </si>
  <si>
    <t>●星ざ
Ｄ 自然愛護
●季節と生き物
Ｄ 生命の尊さ
Ｄ 自然愛護</t>
  </si>
  <si>
    <t>●1日の気温と天気
Ｂ 相互理解，寛容
Ｄ 自然愛護
●空気と水
Ｂ 相互理解，寛容
Ｃ 規則の尊重</t>
  </si>
  <si>
    <t>●電気のはたらき
Ｂ 相互理解，寛容
Ｃ 規則の尊重
●雨水の流れ
Ｂ 相互理解，寛容
Ｄ 自然愛護</t>
  </si>
  <si>
    <t>●暑い季節
Ｄ 生命の尊さ
Ｄ 自然愛護
●夏の星
Ｄ 自然愛護
●わたしの自由研究
Ａ 個性の伸長</t>
  </si>
  <si>
    <t xml:space="preserve">●すずしくなると
Ｄ 生命の尊さ
Ｄ 自然愛護
●自然の中の水
Ｂ 相互理解，寛容
Ｄ 自然愛護
</t>
  </si>
  <si>
    <t>●水の３つのすがた
Ｂ 相互理解，寛容
Ｃ 規則の尊重
●ものの体積と温度
Ｂ 相互理解，寛容
Ｃ 規則の尊重</t>
  </si>
  <si>
    <t xml:space="preserve">●冬の星
Ｄ 自然愛護
●科学者の伝記を読もう
Ａ 希望と勇気，努力と強い意志
●寒さの中でも
Ｄ 生命の尊さ
Ｄ 自然愛護
</t>
  </si>
  <si>
    <t>●季節と生物［1］春の始まり
Ｄ 生命の尊さ
Ｄ 自然愛護
●天気と気温
Ｄ 自然愛護</t>
  </si>
  <si>
    <t>●季節と生物［2］春
Ｄ 生命の尊さ
Ｄ 自然愛護
●電池のはたらき
Ａ 個性の伸長
Ｂ 相互理解，寛容</t>
  </si>
  <si>
    <t>●季節と生物［3］夏
Ｄ 生命の尊さ
Ｄ 自然愛護
●星や月［1］月の明るさや色
Ｄ 自然愛護
●自由研究
Ａ 個性の伸長</t>
  </si>
  <si>
    <t xml:space="preserve">●自由研究
Ａ 個性の伸長
●季節と生物［4］夏の終わり
Ｄ 生命の尊さ
Ｄ 自然愛護
●雨水のゆくえ
Ｂ 相互理解，寛容
Ｄ 自然愛護
</t>
  </si>
  <si>
    <t>●もののあたたまり方
Ｂ 相互理解，寛容
Ｃ 規則の尊重
●すがたを変える水
Ｂ 相互理解，寛容
Ｃ 規則の尊重</t>
  </si>
  <si>
    <t xml:space="preserve">●冬の星
Ｄ 自然愛護
●寒くなると
Ｄ 生命の尊さ
Ｄ 自然愛護
●水のすがたと温度
Ｂ 相互理解，寛容
Ｃ 規則の尊重
</t>
  </si>
  <si>
    <t>●学びをつなごう
Ｄ 自然愛護
●すずしくなると
Ｄ 生命の尊さ
Ｄ 自然愛護
●とじこめた空気と水
Ｂ 相互理解，寛容
Ｃ 規則の尊重</t>
  </si>
  <si>
    <t xml:space="preserve">●月や星の見え方
Ｂ 相互理解，寛容
Ｄ 自然愛護
●自然のなかの水のすがた
Ｂ 相互理解，寛容
Ｄ 自然愛護
</t>
  </si>
  <si>
    <t>●夏の星
Ｄ 自然愛護
●わたしの研究
Ａ 個性の伸長</t>
  </si>
  <si>
    <t>●学びをつなごう
Ｃ 規則の尊重
●雨水のゆくえと地面のようす
Ｂ 相互理解，寛容
Ｄ 自然愛護
●暑くなると
Ｄ 生命の尊さ
Ｄ 自然愛護</t>
  </si>
  <si>
    <t>●天気と気温
Ｂ 相互理解，寛容
Ｄ 自然愛護
●電流のはたらき
Ｂ 相互理解，寛容
Ｃ 規則の尊重</t>
  </si>
  <si>
    <t xml:space="preserve">●自分なりに予想してみよう！
Ａ 希望と勇気，努力と強い意志
●あたたかくなると
Ｄ 生命の尊さ
Ｄ 自然愛護
●動物のからだのつくりと運動
Ａ 個性の伸長
Ｄ 生命の尊さ
</t>
  </si>
  <si>
    <t xml:space="preserve">●大きい数
Ｃ 国際理解，国際親善
●わり算(1)
Ｃ 公正，公平，社会正義
</t>
  </si>
  <si>
    <t xml:space="preserve">●折れ線グラフと表
Ｃ よりよい学校生活，集団生活の充実
Ｃ 国際理解，国際親善
●角と角度
Ｃ 規則の尊重
</t>
  </si>
  <si>
    <t xml:space="preserve">●小数
Ｃ 規則の尊重
●およその数
Ｃ 規則の尊重
</t>
  </si>
  <si>
    <t>●四角形
Ｃ 規則の尊重
●活用
Ｃ 規則の尊重</t>
  </si>
  <si>
    <t>●わり算（2）
Ｃ 公正，公平，社会正義
●どんな計算になるか　考えよう
Ｃ 規則の尊重
●式と計算
Ｃ 規則の尊重</t>
  </si>
  <si>
    <t xml:space="preserve">●小数のかけ算とわり算
Ｃ 規則の尊重
Ｃ 公正，公平，社会正義
●直方体と立方体
Ａ 個性の伸長
Ｃ 規則の尊重
</t>
  </si>
  <si>
    <t>●ふく習
Ａ 希望と勇気，努力と強い意志
●変わり方
Ｃ 規則の尊重
●直方体と立方体
Ａ 個性の伸長</t>
  </si>
  <si>
    <t>●がい数とその計算
Ｂ 相互理解，寛容
●図を使って考えよう
Ｃ 規則の尊重
●小数のかけ算やわり算
Ｃ 規則の尊重
Ｃ 公正，公平，社会正義</t>
  </si>
  <si>
    <t>●式と計算の順じょ
Ｃ 規則の尊重
●そろばん
Ｃ 規則の尊重
Ｃ 伝統と文化の尊重，国や郷土を愛する態度
●面積
Ｃ 規則の尊重
●ふく習 
Ａ 希望と勇気，努力と強い意志</t>
  </si>
  <si>
    <t>●２けたでわるわり算の筆算
Ｃ 公正，公平，社会正義
●割合
Ｃ 規則の尊重</t>
  </si>
  <si>
    <t xml:space="preserve">●垂直・平行と四角形
Ｃ 規則の尊重
●小数
Ｃ 規則の尊重
</t>
  </si>
  <si>
    <t xml:space="preserve">●１けたでわるわり算の筆算
Ｃ 公正，公平，社会正義
Ｃ 国際理解，国際親善
●ふく習
Ａ 希望と勇気，努力と強い意志
●一億をこえる数
Ｃ 規則の尊重
Ｃ 国際理解，国際親善
</t>
  </si>
  <si>
    <t>●わくわく算数学習
Ｃ 規則の尊重
●角とその大きさ
Ｃ 規則の尊重
●折れ線グラフ
Ｃ よりよい学校生活，集団生活の充実</t>
  </si>
  <si>
    <t>●算数をはじめよう！／算数で使いたい考え方／ペントミノ
Ｂ 友情，信頼
Ｃ 規則の尊重
●大きな数
Ｃ 国際理解，国際親善
●わり算の筆算
Ｃ 公正，公平，社会正義
Ｃ 国際理解，国際親善</t>
  </si>
  <si>
    <t>●折れ線グラフ
Ｃ よりよい学校生活，集団生活の充実
●油分け
Ｃ 規則の尊重</t>
  </si>
  <si>
    <t>●角
Ｃ 規則の尊重
●２けたの数のわり算
Ｃ 公正，公平，社会正義</t>
  </si>
  <si>
    <t>●がい数
Ｃ 規則の尊重
●こわれた電たく
Ｃ 規則の尊重</t>
  </si>
  <si>
    <t xml:space="preserve">●垂直、平行と四角形
Ａ 個性の伸長
Ｃ 規則の尊重
●式と計算
Ａ 個性の伸長
Ｃ 規則の尊重
</t>
  </si>
  <si>
    <t>●面積
Ｂ 相互理解，寛容
Ｃ 規則の尊重
●整理のしかた
Ｃ よりよい学校生活，集団生活の充実</t>
  </si>
  <si>
    <t>●つないだ輪を切って
Ｃ 規則の尊重
●小数のしくみとたし算、ひき算
Ｂ 相互理解，寛容
Ｃ 規則の尊重
●変わり方
Ｃ 規則の尊重</t>
  </si>
  <si>
    <t>●くらべ方
Ｃ 規則の尊重
●そろばん
Ｃ 規則の尊重
●方眼で九九を考えよう
Ｃ 規則の尊重</t>
  </si>
  <si>
    <t>●立体
Ａ 個性の伸長
Ｃ 規則の尊重
●分数の大きさとたし算，ひき算
Ｃ 規則の尊重</t>
  </si>
  <si>
    <t>●部屋分けパズル
Ｃ 規則の尊重
●算数を使って考えよう
Ｂ 相互理解，寛容
Ｄ 自然愛護
●４年のまとめ
Ａ 希望と勇気，努力と強い意志</t>
  </si>
  <si>
    <t>●直方体と立方体
Ａ 個性の伸長
●ともなって変わる量
Ｃ 規則の尊重
●ゴムの長さ
Ｃ 規則の尊重</t>
  </si>
  <si>
    <t>●そろばん
Ｃ 規則の尊重
●分数
Ｃ 規則の尊重</t>
  </si>
  <si>
    <t xml:space="preserve">●整数の計算
Ｃ 規則の尊重
●面積
Ｃ 規則の尊重
●ふりかえろう つなげよう
Ｂ 友情，信頼
Ｃ 規則の尊重
●計算のしかたを考えよう
Ｂ 相互理解，寛容
●小数のかけ算とわり算
Ｃ 規則の尊重
Ｃ 公正，公平，社会正義
</t>
  </si>
  <si>
    <t>●小数
Ｃ 規則の尊重
●式と計算
Ａ 個性の伸長</t>
  </si>
  <si>
    <t>●がい数
Ｃ 規則の尊重
●しりょうの整理
Ｃ よりよい学校生活，集団生活の充実
●ふりかえろう つなげよう
Ｂ 友情，信頼
Ｃ 規則の尊重</t>
  </si>
  <si>
    <t>●垂直・平行と四角形
Ｃ 規則の尊重
●２けたでわるわり算
Ｃ 公正，公平，社会正義</t>
  </si>
  <si>
    <t>●大きい数
Ｃ 規則の尊重
●折れ線グラフ
Ｃ よりよい学校生活，集団生活の充実
●ふりかえろう つなげよう
Ｂ 友情，信頼
Ｃ 規則の尊重
●（２けた）÷（１けた）の計算
Ｃ 公正，公平，社会正義
●１けたでわるわり算
Ｃ 公正，公平，社会正義</t>
  </si>
  <si>
    <t>●折れ線グラフと表
Ｃ よりよい学校生活，集団生活の充実
●グラフから読み取ろう
Ｃ よりよい学校生活，集団生活の充実
●わり算の筆算
Ｃ 公正，公平，社会正義
●ふくしゅう，暗算
Ａ 希望と勇気，努力と強い意志
Ｃ 規則の尊重</t>
  </si>
  <si>
    <t xml:space="preserve">●角度
Ｃ 規則の尊重
●大きな数
Ｃ 規則の尊重
●大きな数をつくろう 
Ｂ 友情，信頼
Ｃ 規則の尊重
</t>
  </si>
  <si>
    <t xml:space="preserve">●式と計算
Ｃ 規則の尊重
●垂直、平行と四角形
Ａ 個性の伸長
Ｃ 規則の尊重
</t>
  </si>
  <si>
    <t xml:space="preserve">●がい数
Ｃ 規則の尊重
●２けたの数でわる計算
Ａ 個性の伸長
Ｃ 公正，公平，社会正義
</t>
  </si>
  <si>
    <t xml:space="preserve">●変わり方
Ｃ 規則の尊重
●倍とかけ算、わり算
Ｃ 規則の尊重
●どんな計算するのかな
Ｃ 規則の尊重
●おみやげを買おう 
Ｂ 友情，信頼
Ｃ 規則の尊重
Ｃ 家族愛，家庭生活の充実
●小数
Ｃ 規則の尊重
</t>
  </si>
  <si>
    <t xml:space="preserve">●分数
Ｃ 規則の尊重
●直方体と立方体
Ａ 個性の伸長
Ｂ 友情，信頼
</t>
  </si>
  <si>
    <t xml:space="preserve">●小数のかけ算とわり算を考えよう
Ｃ 規則の尊重
●どんな計算に なるのかな？
Ｃ 規則の尊重
●箱の形の特ちょうを調べよう
Ａ 個性の伸長
</t>
  </si>
  <si>
    <t>●分数をくわしく調べよう
Ｃ 規則の尊重
●どのように変わるか調べよう
Ｃ 規則の尊重</t>
  </si>
  <si>
    <t>●およその数の使い方や表し方を調べよう
Ｃ 規則の尊重
●算数で読みとこう
Ｃ 規則の尊重
Ｃ よりよい学校生活，集団生活の充実
●計算のやくそくを調べよう
Ａ 個性の伸長
Ｃ 規則の尊重</t>
  </si>
  <si>
    <t>●わり算の筆算を考えよう
Ｃ 公正，公平，社会正義
●倍の見方
Ｃ 規則の尊重</t>
  </si>
  <si>
    <t>●角の大きさの表し方を調べよう
Ｃ 規則の尊重
●小数のしくみを調べよう
Ｃ 規則の尊重</t>
  </si>
  <si>
    <t>●学びのとびら
Ａ 個性の伸長
●１億より大きい数を調べよう
Ｃ 規則の尊重
Ｃ 国際理解，国際親善
●グラフや表を使って調べよう
Ｃ よりよい学校生活，集団生活の充実</t>
  </si>
  <si>
    <t>●Hello,world!
Ｂ 礼儀
Ｃ 国際理解，国際親善
●Let's play cards.
Ｃ 国際理解，国際親善</t>
  </si>
  <si>
    <t>●活用
Ｃ 規則の尊重
●算数アドベンチャー
Ｃ 規則の尊重
●４年のまとめ
Ａ 希望と勇気，努力と強い意志</t>
  </si>
  <si>
    <t>●世界でいちばんやかましい音
Ａ 節度，節制
Ｃ 規則の尊重
●感謝の気持ちを話そう
Ｂ 感謝
●漢字の広場２
Ｃ 規則の尊重
●言葉をつないで文を作ろう３
Ｃ 規則の尊重
●ぼくが　ここに
Ａ 個性の伸長
Ａ 希望と勇気，努力と強い意志
Ｄ 生命の尊さ
●四年生をふり返って
Ａ 正直，誠実
Ａ 個性の伸長
Ａ 希望と勇気，努力と強い意志</t>
  </si>
  <si>
    <t>●言葉が表す感じ、言葉から受ける感じ
Ｂ 親切，思いやり
Ｂ 礼儀
●新スポーツを考えよう
Ｃ よりよい学校生活，集団生活の充実
●漢字の広場④　いろいろな意味を表す漢字／三年生で学んだ漢字④
Ｃ 規則の尊重
●ウミガメの命をつなぐ
Ｄ 生命の尊さ
Ｄ 自然愛護</t>
  </si>
  <si>
    <t xml:space="preserve">●コロコロガーレ
（選択）コロコロワールド／みんなでコロコロコースター
Ａ 希望と勇気，努力と強い意志
Ｃ よりよい学校生活，集団生活の充実
●立ち上がれ！ ねん土
Ａ 希望と勇気，努力と強い意志
</t>
  </si>
  <si>
    <t xml:space="preserve">●色合いひびき合い
Ｂ 相互理解，寛容
</t>
  </si>
  <si>
    <t>●つなぐんぐん
（選択）木のえだで／丸めた紙で／わりばしで
Ｃ よりよい学校生活，集団生活の充実
●おもしろだんボールボックス
Ａ 個性の伸長</t>
  </si>
  <si>
    <t>●わすれられない気持ち
Ｃ 国際理解，国際親善</t>
  </si>
  <si>
    <t>４年　全体計画例別葉（教科領域等と道徳との関連計画表）【時系列】　　2021年～2023年</t>
  </si>
  <si>
    <t xml:space="preserve">●自然災害から人々を守る活動
Ａ 善悪の判断，自律，自由と責任
Ａ 希望と勇気，努力と強い意志
Ｂ 親切，思いやり
Ｃ 伝統と文化の尊重，国や郷土を愛する態度
Ｄ 生命の尊さ
</t>
  </si>
  <si>
    <t>●わたしたちの体と運動
Ａ 個性の伸長
Ｄ 生命の尊さ
●季節と生き物［5］秋
Ｄ 生命の尊さ
Ｄ 自然愛護
●ものの温度と体積
Ｂ 相互理解，寛容
Ｃ 規則の尊重</t>
  </si>
  <si>
    <t>●絵の具のぼうけん、たのしさ発見！ 
Ａ 希望と勇気，努力と強い意志
●つけて、のばして、生まれる形
Ａ 希望と勇気，努力と強い意志</t>
  </si>
  <si>
    <t xml:space="preserve">●木々を見つめて
Ｃ 国際理解，国際親善
Ｄ 自然愛護
●つないで組んで、すてきな形
Ａ 節度，節制
Ａ 希望と勇気，努力と強い意志
</t>
  </si>
  <si>
    <t>●つながれ、広がれ！　だんボール
Ｂ 友情，信頼
Ｂ 相互理解，寛容
●かみわざ！　小物入れ
Ａ 希望と勇気，努力と強い意志</t>
  </si>
  <si>
    <t>●へんてこ山の物語
Ａ 個性の伸長</t>
  </si>
  <si>
    <t>●どろどろカッチン
Ａ 節度，節制
Ａ 希望と勇気，努力と強い意志</t>
  </si>
  <si>
    <t>●本から飛び出した物語
Ａ 正直，誠実
●わくわくネイチャーランド
Ｄ 自然愛護</t>
  </si>
  <si>
    <t>●飛び出すハッピーカード
Ｂ 親切，思いやり
Ｂ 友情，信頼
●何にかこうかな（形と色でショートチャレンジ）
Ａ 希望と勇気，努力と強い意志</t>
  </si>
  <si>
    <t>●　選択　キラキラワールド／学校もりあげマスコット 
Ａ 個性の伸長
Ｃ よりよい学校生活，集団生活の充実</t>
  </si>
  <si>
    <t xml:space="preserve">●絵から聞こえる音
Ｄ 感動，畏敬の念
●つくって、つかって、たのしんで
Ａ 節度，節制
Ａ 希望と勇気，努力と強い意志
</t>
  </si>
  <si>
    <t>●ほって表す不思議な花
Ａ 希望と勇気，努力と強い意志</t>
  </si>
  <si>
    <t xml:space="preserve">●選択　トントンつないで／ゆめいろらんぷ
Ａ 希望と勇気，努力と強い意志
Ｃ 伝統と文化の尊重，国や郷土を愛する態度
Ｄ 感動，畏敬の念
</t>
  </si>
  <si>
    <t>●ひらめきコーナー
Ａ 個性の伸長</t>
  </si>
  <si>
    <t>●しぜんの形 ／オリエンテーション
Ｄ 自然愛護
Ｄ 感動，畏敬の念
●絵の具でゆめもよう
Ａ 希望と勇気，努力と強い意志
Ｂ 友情，信頼</t>
  </si>
  <si>
    <t>●ひみつのすみか
Ｄ 自然愛護
●光とかげから生まれる形
（選択）暗い場所で／明るい場所で
Ｄ 感動，畏敬の念</t>
  </si>
  <si>
    <t>●カードでつたえる気持ち
Ｂ 感謝
Ｂ 親切，思いやり</t>
  </si>
  <si>
    <t>●ゴー！ ゴー！ ドリームカー（選択）ゴムの力で／風の力で
Ｄ 感動，畏敬の念
●ポーズのひみつ
Ａ 個性の伸長
Ｂ 相互理解，寛容</t>
  </si>
  <si>
    <t>●ここにいたい
Ｄ 自然愛護
●ここをつつんだら
Ｃ よりよい学校生活，集団生活の充実
●元気のおまもり
Ａ 個性の伸長
●光のさしこむ絵
Ｄ 感動，畏敬の念
●これでえがくと
Ｄ 感動，畏敬の念
●言葉から形・色
Ａ 正直，誠実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</si>
</sst>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ヒラギノ角ゴ ProN W3"/>
      <family val="3"/>
    </font>
    <font>
      <sz val="8"/>
      <name val="ＭＳ ゴシック"/>
      <family val="3"/>
    </font>
    <font>
      <sz val="6"/>
      <name val="ＭＳ 明朝"/>
      <family val="1"/>
    </font>
    <font>
      <sz val="6"/>
      <color indexed="8"/>
      <name val="ＭＳ 明朝"/>
      <family val="1"/>
    </font>
    <font>
      <sz val="11"/>
      <color indexed="8"/>
      <name val="ＭＳ ゴシック"/>
      <family val="3"/>
    </font>
    <font>
      <b/>
      <sz val="11"/>
      <name val="ＭＳ Ｐゴシック"/>
      <family val="3"/>
    </font>
    <font>
      <sz val="6"/>
      <name val="游ゴシック"/>
      <family val="3"/>
    </font>
    <font>
      <sz val="11"/>
      <color indexed="8"/>
      <name val="游ゴシック"/>
      <family val="3"/>
    </font>
    <font>
      <sz val="18"/>
      <color indexed="56"/>
      <name val="ＭＳ Ｐゴシック"/>
      <family val="3"/>
    </font>
    <font>
      <sz val="9"/>
      <color indexed="8"/>
      <name val="ＭＳ 明朝"/>
      <family val="1"/>
    </font>
    <font>
      <sz val="8"/>
      <color indexed="8"/>
      <name val="ＭＳ ゴシック"/>
      <family val="3"/>
    </font>
    <font>
      <sz val="8"/>
      <color indexed="8"/>
      <name val="ＭＳ 明朝"/>
      <family val="1"/>
    </font>
    <font>
      <sz val="12"/>
      <color indexed="8"/>
      <name val="ＭＳ ゴシック"/>
      <family val="3"/>
    </font>
    <font>
      <sz val="9"/>
      <color indexed="8"/>
      <name val="ＭＳ ゴシック"/>
      <family val="3"/>
    </font>
    <font>
      <sz val="7"/>
      <color indexed="8"/>
      <name val="ＭＳ 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ＭＳ 明朝"/>
      <family val="1"/>
    </font>
    <font>
      <sz val="6"/>
      <color theme="1"/>
      <name val="ＭＳ 明朝"/>
      <family val="1"/>
    </font>
    <font>
      <sz val="8"/>
      <color theme="1"/>
      <name val="ＭＳ ゴシック"/>
      <family val="3"/>
    </font>
    <font>
      <sz val="8"/>
      <color theme="1"/>
      <name val="ＭＳ 明朝"/>
      <family val="1"/>
    </font>
    <font>
      <sz val="12"/>
      <color theme="1"/>
      <name val="ＭＳ ゴシック"/>
      <family val="3"/>
    </font>
    <font>
      <sz val="11"/>
      <color theme="1"/>
      <name val="ＭＳ ゴシック"/>
      <family val="3"/>
    </font>
    <font>
      <sz val="9"/>
      <color theme="1"/>
      <name val="ＭＳ ゴシック"/>
      <family val="3"/>
    </font>
    <font>
      <b/>
      <sz val="11"/>
      <color theme="1"/>
      <name val="Cambria"/>
      <family val="3"/>
    </font>
    <font>
      <sz val="7"/>
      <color theme="1"/>
      <name val="ＭＳ ゴシック"/>
      <family val="3"/>
    </font>
    <font>
      <sz val="6"/>
      <name val="Calibri"/>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hair"/>
      <right style="thin"/>
      <top style="hair"/>
      <bottom style="thin"/>
    </border>
    <border>
      <left style="hair"/>
      <right style="hair"/>
      <top style="hair"/>
      <bottom style="thin"/>
    </border>
    <border>
      <left/>
      <right style="hair"/>
      <top style="hair"/>
      <bottom style="thin"/>
    </border>
    <border>
      <left style="hair"/>
      <right style="thin"/>
      <top style="double"/>
      <bottom style="hair"/>
    </border>
    <border>
      <left style="hair"/>
      <right style="hair"/>
      <top style="double"/>
      <bottom style="hair"/>
    </border>
    <border>
      <left/>
      <right style="hair"/>
      <top style="double"/>
      <bottom style="hair"/>
    </border>
    <border>
      <left style="hair"/>
      <right style="hair"/>
      <top style="hair"/>
      <bottom/>
    </border>
    <border>
      <left style="hair"/>
      <right style="hair"/>
      <top style="hair"/>
      <bottom style="hair"/>
    </border>
    <border>
      <left style="hair"/>
      <right style="thin"/>
      <top style="thin"/>
      <bottom/>
    </border>
    <border>
      <left style="hair"/>
      <right style="thin"/>
      <top style="hair"/>
      <bottom style="hair"/>
    </border>
    <border>
      <left style="hair"/>
      <right style="thin"/>
      <top style="hair"/>
      <bottom/>
    </border>
    <border>
      <left/>
      <right style="hair"/>
      <top style="hair"/>
      <bottom style="hair"/>
    </border>
    <border>
      <left/>
      <right style="hair"/>
      <top style="hair"/>
      <bottom/>
    </border>
    <border>
      <left style="hair"/>
      <right style="hair"/>
      <top style="thin"/>
      <bottom style="double"/>
    </border>
    <border>
      <left/>
      <right style="hair"/>
      <top style="hair"/>
      <bottom style="double"/>
    </border>
    <border>
      <left style="hair"/>
      <right style="hair"/>
      <top style="hair"/>
      <bottom style="double"/>
    </border>
    <border>
      <left style="hair"/>
      <right style="thin"/>
      <top style="hair"/>
      <bottom style="double"/>
    </border>
    <border>
      <left style="thin"/>
      <right style="hair"/>
      <top style="hair"/>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bottom style="double"/>
    </border>
    <border>
      <left style="hair"/>
      <right/>
      <top style="thin"/>
      <bottom style="hair"/>
    </border>
    <border>
      <left/>
      <right style="thin"/>
      <top style="thin"/>
      <bottom style="thin"/>
    </border>
    <border>
      <left/>
      <right style="thin"/>
      <top/>
      <bottom style="double"/>
    </border>
    <border>
      <left/>
      <right style="thin"/>
      <top style="double"/>
      <bottom style="hair"/>
    </border>
    <border>
      <left/>
      <right style="thin"/>
      <top style="hair"/>
      <bottom style="hair"/>
    </border>
    <border>
      <left/>
      <right style="thin"/>
      <top style="hair"/>
      <bottom style="double"/>
    </border>
    <border>
      <left/>
      <right style="thin"/>
      <top style="hair"/>
      <bottom/>
    </border>
    <border>
      <left/>
      <right style="thin"/>
      <top style="hair"/>
      <bottom style="thin"/>
    </border>
    <border>
      <left style="thin"/>
      <right style="thin"/>
      <top style="thin"/>
      <bottom/>
    </border>
    <border>
      <left style="thin"/>
      <right/>
      <top style="thin"/>
      <bottom/>
    </border>
    <border>
      <left>
        <color indexed="63"/>
      </left>
      <right style="thin"/>
      <top style="thin"/>
      <bottom/>
    </border>
    <border>
      <left style="thin"/>
      <right style="thin"/>
      <top/>
      <bottom/>
    </border>
    <border>
      <left style="thin"/>
      <right/>
      <top/>
      <bottom/>
    </border>
    <border>
      <left>
        <color indexed="63"/>
      </left>
      <right style="thin"/>
      <top/>
      <bottom/>
    </border>
    <border>
      <left style="thin"/>
      <right style="thin"/>
      <top/>
      <bottom style="thin"/>
    </border>
    <border>
      <left style="thin"/>
      <right/>
      <top/>
      <bottom style="thin"/>
    </border>
    <border>
      <left>
        <color indexed="63"/>
      </left>
      <right style="thin"/>
      <top/>
      <bottom style="thin"/>
    </border>
    <border>
      <left/>
      <right style="hair"/>
      <top/>
      <bottom style="hair"/>
    </border>
    <border>
      <left style="hair"/>
      <right style="hair"/>
      <top/>
      <bottom style="hair"/>
    </border>
    <border>
      <left style="hair"/>
      <right style="thin"/>
      <top/>
      <bottom style="hair"/>
    </border>
    <border>
      <left/>
      <right style="thin"/>
      <top/>
      <bottom style="hair"/>
    </border>
    <border>
      <left style="hair"/>
      <right/>
      <top style="hair"/>
      <bottom style="hair"/>
    </border>
    <border>
      <left style="hair"/>
      <right/>
      <top style="hair"/>
      <bottom style="thin"/>
    </border>
    <border>
      <left style="hair"/>
      <right style="hair"/>
      <top>
        <color indexed="63"/>
      </top>
      <bottom style="thin"/>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
      <left style="thin"/>
      <right style="hair"/>
      <top style="hair"/>
      <bottom/>
    </border>
    <border>
      <left style="thin"/>
      <right style="hair"/>
      <top/>
      <bottom style="double"/>
    </border>
    <border>
      <left style="thin"/>
      <right/>
      <top style="double"/>
      <bottom style="hair"/>
    </border>
    <border>
      <left/>
      <right/>
      <top style="double"/>
      <bottom style="hair"/>
    </border>
    <border>
      <left style="hair"/>
      <right/>
      <top style="hair"/>
      <bottom style="double"/>
    </border>
    <border>
      <left style="thin"/>
      <right/>
      <top style="hair"/>
      <bottom style="hair"/>
    </border>
    <border>
      <left/>
      <right/>
      <top style="hair"/>
      <bottom style="hair"/>
    </border>
    <border>
      <left style="thin"/>
      <right/>
      <top style="hair"/>
      <bottom style="thin"/>
    </border>
    <border>
      <left/>
      <right/>
      <top style="hair"/>
      <bottom style="thin"/>
    </border>
    <border>
      <left/>
      <right style="hair"/>
      <top style="thin"/>
      <bottom/>
    </border>
    <border>
      <left style="hair"/>
      <right style="hair"/>
      <top style="thin"/>
      <bottom/>
    </border>
    <border>
      <left style="hair"/>
      <right/>
      <top style="thin"/>
      <bottom/>
    </border>
    <border>
      <left style="thin"/>
      <right style="hair"/>
      <top/>
      <bottom/>
    </border>
    <border>
      <left style="hair"/>
      <right/>
      <top/>
      <bottom/>
    </border>
    <border>
      <left style="thin"/>
      <right style="hair"/>
      <top style="double"/>
      <bottom/>
    </border>
    <border>
      <left style="thin"/>
      <right/>
      <top style="thin"/>
      <bottom style="double"/>
    </border>
    <border>
      <left/>
      <right style="hair"/>
      <top style="thin"/>
      <bottom style="double"/>
    </border>
  </borders>
  <cellStyleXfs count="10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4" fillId="25" borderId="0" applyNumberFormat="0" applyBorder="0" applyAlignment="0" applyProtection="0"/>
    <xf numFmtId="0" fontId="35" fillId="26" borderId="0" applyNumberFormat="0" applyBorder="0" applyAlignment="0" applyProtection="0"/>
    <xf numFmtId="0" fontId="4" fillId="17" borderId="0" applyNumberFormat="0" applyBorder="0" applyAlignment="0" applyProtection="0"/>
    <xf numFmtId="0" fontId="35" fillId="27" borderId="0" applyNumberFormat="0" applyBorder="0" applyAlignment="0" applyProtection="0"/>
    <xf numFmtId="0" fontId="4" fillId="19" borderId="0" applyNumberFormat="0" applyBorder="0" applyAlignment="0" applyProtection="0"/>
    <xf numFmtId="0" fontId="35" fillId="28" borderId="0" applyNumberFormat="0" applyBorder="0" applyAlignment="0" applyProtection="0"/>
    <xf numFmtId="0" fontId="4" fillId="29" borderId="0" applyNumberFormat="0" applyBorder="0" applyAlignment="0" applyProtection="0"/>
    <xf numFmtId="0" fontId="35" fillId="30" borderId="0" applyNumberFormat="0" applyBorder="0" applyAlignment="0" applyProtection="0"/>
    <xf numFmtId="0" fontId="4" fillId="31" borderId="0" applyNumberFormat="0" applyBorder="0" applyAlignment="0" applyProtection="0"/>
    <xf numFmtId="0" fontId="35" fillId="32" borderId="0" applyNumberFormat="0" applyBorder="0" applyAlignment="0" applyProtection="0"/>
    <xf numFmtId="0" fontId="4" fillId="33" borderId="0" applyNumberFormat="0" applyBorder="0" applyAlignment="0" applyProtection="0"/>
    <xf numFmtId="0" fontId="35" fillId="34" borderId="0" applyNumberFormat="0" applyBorder="0" applyAlignment="0" applyProtection="0"/>
    <xf numFmtId="0" fontId="4" fillId="35" borderId="0" applyNumberFormat="0" applyBorder="0" applyAlignment="0" applyProtection="0"/>
    <xf numFmtId="0" fontId="35" fillId="36" borderId="0" applyNumberFormat="0" applyBorder="0" applyAlignment="0" applyProtection="0"/>
    <xf numFmtId="0" fontId="4" fillId="37" borderId="0" applyNumberFormat="0" applyBorder="0" applyAlignment="0" applyProtection="0"/>
    <xf numFmtId="0" fontId="35" fillId="38" borderId="0" applyNumberFormat="0" applyBorder="0" applyAlignment="0" applyProtection="0"/>
    <xf numFmtId="0" fontId="4" fillId="39" borderId="0" applyNumberFormat="0" applyBorder="0" applyAlignment="0" applyProtection="0"/>
    <xf numFmtId="0" fontId="35" fillId="40" borderId="0" applyNumberFormat="0" applyBorder="0" applyAlignment="0" applyProtection="0"/>
    <xf numFmtId="0" fontId="4" fillId="29" borderId="0" applyNumberFormat="0" applyBorder="0" applyAlignment="0" applyProtection="0"/>
    <xf numFmtId="0" fontId="35" fillId="41" borderId="0" applyNumberFormat="0" applyBorder="0" applyAlignment="0" applyProtection="0"/>
    <xf numFmtId="0" fontId="4" fillId="31" borderId="0" applyNumberFormat="0" applyBorder="0" applyAlignment="0" applyProtection="0"/>
    <xf numFmtId="0" fontId="35" fillId="42" borderId="0" applyNumberFormat="0" applyBorder="0" applyAlignment="0" applyProtection="0"/>
    <xf numFmtId="0" fontId="4" fillId="43" borderId="0" applyNumberFormat="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44" borderId="1" applyNumberFormat="0" applyAlignment="0" applyProtection="0"/>
    <xf numFmtId="0" fontId="6" fillId="45" borderId="2" applyNumberFormat="0" applyAlignment="0" applyProtection="0"/>
    <xf numFmtId="0" fontId="38" fillId="46" borderId="0" applyNumberFormat="0" applyBorder="0" applyAlignment="0" applyProtection="0"/>
    <xf numFmtId="0" fontId="7" fillId="47" borderId="0" applyNumberFormat="0" applyBorder="0" applyAlignment="0" applyProtection="0"/>
    <xf numFmtId="9" fontId="0" fillId="0" borderId="0" applyFont="0" applyFill="0" applyBorder="0" applyAlignment="0" applyProtection="0"/>
    <xf numFmtId="0" fontId="0" fillId="48" borderId="3" applyNumberFormat="0" applyFont="0" applyAlignment="0" applyProtection="0"/>
    <xf numFmtId="0" fontId="1" fillId="49" borderId="4" applyNumberFormat="0" applyFont="0" applyAlignment="0" applyProtection="0"/>
    <xf numFmtId="0" fontId="39" fillId="0" borderId="5" applyNumberFormat="0" applyFill="0" applyAlignment="0" applyProtection="0"/>
    <xf numFmtId="0" fontId="8" fillId="0" borderId="6" applyNumberFormat="0" applyFill="0" applyAlignment="0" applyProtection="0"/>
    <xf numFmtId="0" fontId="40" fillId="50" borderId="0" applyNumberFormat="0" applyBorder="0" applyAlignment="0" applyProtection="0"/>
    <xf numFmtId="0" fontId="9" fillId="5" borderId="0" applyNumberFormat="0" applyBorder="0" applyAlignment="0" applyProtection="0"/>
    <xf numFmtId="0" fontId="41" fillId="51" borderId="7" applyNumberFormat="0" applyAlignment="0" applyProtection="0"/>
    <xf numFmtId="0" fontId="10" fillId="52" borderId="8" applyNumberFormat="0" applyAlignment="0" applyProtection="0"/>
    <xf numFmtId="0" fontId="42" fillId="0" borderId="0" applyNumberForma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9" applyNumberFormat="0" applyFill="0" applyAlignment="0" applyProtection="0"/>
    <xf numFmtId="0" fontId="12" fillId="0" borderId="10" applyNumberFormat="0" applyFill="0" applyAlignment="0" applyProtection="0"/>
    <xf numFmtId="0" fontId="44" fillId="0" borderId="11" applyNumberFormat="0" applyFill="0" applyAlignment="0" applyProtection="0"/>
    <xf numFmtId="0" fontId="13" fillId="0" borderId="12" applyNumberFormat="0" applyFill="0" applyAlignment="0" applyProtection="0"/>
    <xf numFmtId="0" fontId="45" fillId="0" borderId="13" applyNumberFormat="0" applyFill="0" applyAlignment="0" applyProtection="0"/>
    <xf numFmtId="0" fontId="14" fillId="0" borderId="14"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0" borderId="15" applyNumberFormat="0" applyFill="0" applyAlignment="0" applyProtection="0"/>
    <xf numFmtId="0" fontId="15" fillId="0" borderId="16" applyNumberFormat="0" applyFill="0" applyAlignment="0" applyProtection="0"/>
    <xf numFmtId="0" fontId="47" fillId="51" borderId="17" applyNumberFormat="0" applyAlignment="0" applyProtection="0"/>
    <xf numFmtId="0" fontId="16" fillId="52" borderId="18" applyNumberFormat="0" applyAlignment="0" applyProtection="0"/>
    <xf numFmtId="0" fontId="48" fillId="0" borderId="0" applyNumberFormat="0" applyFill="0" applyBorder="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53" borderId="7" applyNumberFormat="0" applyAlignment="0" applyProtection="0"/>
    <xf numFmtId="0" fontId="18" fillId="13" borderId="8" applyNumberFormat="0" applyAlignment="0" applyProtection="0"/>
    <xf numFmtId="0" fontId="3" fillId="0" borderId="0">
      <alignment/>
      <protection/>
    </xf>
    <xf numFmtId="0" fontId="0" fillId="0" borderId="0">
      <alignment vertical="center"/>
      <protection/>
    </xf>
    <xf numFmtId="0" fontId="1" fillId="0" borderId="0">
      <alignment vertical="center"/>
      <protection/>
    </xf>
    <xf numFmtId="0" fontId="50" fillId="54" borderId="0" applyNumberFormat="0" applyBorder="0" applyAlignment="0" applyProtection="0"/>
    <xf numFmtId="0" fontId="19" fillId="7" borderId="0" applyNumberFormat="0" applyBorder="0" applyAlignment="0" applyProtection="0"/>
  </cellStyleXfs>
  <cellXfs count="180">
    <xf numFmtId="0" fontId="0" fillId="0" borderId="0" xfId="0" applyFont="1" applyAlignment="1">
      <alignment vertical="center"/>
    </xf>
    <xf numFmtId="0" fontId="23" fillId="0" borderId="0" xfId="102" applyFont="1" applyFill="1" applyBorder="1" applyAlignment="1">
      <alignment horizontal="left" vertical="top" wrapText="1" shrinkToFit="1"/>
      <protection/>
    </xf>
    <xf numFmtId="0" fontId="23" fillId="0" borderId="0" xfId="102" applyFont="1" applyFill="1" applyBorder="1" applyAlignment="1">
      <alignment vertical="center" shrinkToFit="1"/>
      <protection/>
    </xf>
    <xf numFmtId="0" fontId="51" fillId="0" borderId="0" xfId="0" applyFont="1" applyAlignment="1">
      <alignment vertical="center"/>
    </xf>
    <xf numFmtId="0" fontId="52" fillId="0" borderId="0" xfId="0" applyFont="1" applyFill="1" applyAlignment="1">
      <alignment vertical="center"/>
    </xf>
    <xf numFmtId="0" fontId="52" fillId="0" borderId="0" xfId="0" applyFont="1" applyFill="1" applyAlignment="1">
      <alignment horizontal="center" vertical="center" shrinkToFit="1"/>
    </xf>
    <xf numFmtId="0" fontId="53" fillId="0" borderId="19" xfId="0" applyFont="1" applyFill="1" applyBorder="1" applyAlignment="1">
      <alignment vertical="top" wrapText="1"/>
    </xf>
    <xf numFmtId="0" fontId="53" fillId="0" borderId="20" xfId="0" applyFont="1" applyFill="1" applyBorder="1" applyAlignment="1">
      <alignment vertical="top" wrapText="1"/>
    </xf>
    <xf numFmtId="0" fontId="53" fillId="0" borderId="21" xfId="0" applyFont="1" applyFill="1" applyBorder="1" applyAlignment="1">
      <alignment vertical="top" wrapText="1"/>
    </xf>
    <xf numFmtId="0" fontId="53" fillId="0" borderId="22" xfId="0" applyFont="1" applyFill="1" applyBorder="1" applyAlignment="1">
      <alignment vertical="top" wrapText="1"/>
    </xf>
    <xf numFmtId="0" fontId="53" fillId="0" borderId="23" xfId="0" applyFont="1" applyFill="1" applyBorder="1" applyAlignment="1">
      <alignment vertical="top" wrapText="1"/>
    </xf>
    <xf numFmtId="0" fontId="53" fillId="0" borderId="24" xfId="0" applyFont="1" applyFill="1" applyBorder="1" applyAlignment="1">
      <alignment vertical="top" wrapText="1"/>
    </xf>
    <xf numFmtId="0" fontId="54" fillId="0" borderId="25" xfId="0" applyFont="1" applyFill="1" applyBorder="1" applyAlignment="1">
      <alignment vertical="center" wrapText="1"/>
    </xf>
    <xf numFmtId="0" fontId="54" fillId="0" borderId="26" xfId="0" applyFont="1" applyFill="1" applyBorder="1" applyAlignment="1">
      <alignment vertical="center" wrapText="1"/>
    </xf>
    <xf numFmtId="0" fontId="54" fillId="0" borderId="23" xfId="0" applyFont="1" applyFill="1" applyBorder="1" applyAlignment="1">
      <alignment vertical="center" wrapText="1"/>
    </xf>
    <xf numFmtId="0" fontId="54" fillId="0" borderId="27" xfId="0" applyFont="1" applyFill="1" applyBorder="1" applyAlignment="1">
      <alignment vertical="center" wrapText="1"/>
    </xf>
    <xf numFmtId="0" fontId="55" fillId="0" borderId="0" xfId="0" applyFont="1" applyFill="1" applyAlignment="1">
      <alignment vertical="center"/>
    </xf>
    <xf numFmtId="0" fontId="55" fillId="0" borderId="0" xfId="0" applyFont="1" applyFill="1" applyAlignment="1">
      <alignment horizontal="center" vertical="center" shrinkToFit="1"/>
    </xf>
    <xf numFmtId="0" fontId="55" fillId="0" borderId="0" xfId="0" applyFont="1" applyFill="1" applyAlignment="1">
      <alignment vertical="center"/>
    </xf>
    <xf numFmtId="0" fontId="56" fillId="0" borderId="0" xfId="0" applyFont="1" applyFill="1" applyAlignment="1">
      <alignment vertical="center"/>
    </xf>
    <xf numFmtId="0" fontId="54" fillId="0" borderId="22" xfId="0" applyFont="1" applyFill="1" applyBorder="1" applyAlignment="1" applyProtection="1">
      <alignment vertical="center" wrapText="1"/>
      <protection locked="0"/>
    </xf>
    <xf numFmtId="0" fontId="54" fillId="0" borderId="28" xfId="0" applyFont="1" applyFill="1" applyBorder="1" applyAlignment="1" applyProtection="1">
      <alignment vertical="center" wrapText="1"/>
      <protection locked="0"/>
    </xf>
    <xf numFmtId="0" fontId="54" fillId="0" borderId="29" xfId="0" applyFont="1" applyFill="1" applyBorder="1" applyAlignment="1" applyProtection="1">
      <alignment vertical="center" wrapText="1"/>
      <protection locked="0"/>
    </xf>
    <xf numFmtId="0" fontId="53" fillId="0" borderId="24" xfId="0" applyFont="1" applyFill="1" applyBorder="1" applyAlignment="1" applyProtection="1">
      <alignment vertical="top" wrapText="1"/>
      <protection hidden="1"/>
    </xf>
    <xf numFmtId="0" fontId="53" fillId="0" borderId="23" xfId="0" applyFont="1" applyFill="1" applyBorder="1" applyAlignment="1" applyProtection="1">
      <alignment vertical="top" wrapText="1"/>
      <protection hidden="1"/>
    </xf>
    <xf numFmtId="0" fontId="53" fillId="0" borderId="22" xfId="0" applyFont="1" applyFill="1" applyBorder="1" applyAlignment="1" applyProtection="1">
      <alignment vertical="top" wrapText="1"/>
      <protection hidden="1"/>
    </xf>
    <xf numFmtId="0" fontId="53" fillId="0" borderId="30" xfId="0" applyFont="1" applyFill="1" applyBorder="1" applyAlignment="1" applyProtection="1">
      <alignment vertical="top" wrapText="1"/>
      <protection hidden="1"/>
    </xf>
    <xf numFmtId="0" fontId="53" fillId="0" borderId="26" xfId="0" applyFont="1" applyFill="1" applyBorder="1" applyAlignment="1" applyProtection="1">
      <alignment vertical="top" wrapText="1"/>
      <protection hidden="1"/>
    </xf>
    <xf numFmtId="0" fontId="53" fillId="0" borderId="28" xfId="0" applyFont="1" applyFill="1" applyBorder="1" applyAlignment="1" applyProtection="1">
      <alignment vertical="top" wrapText="1"/>
      <protection hidden="1"/>
    </xf>
    <xf numFmtId="176" fontId="53" fillId="0" borderId="30" xfId="0" applyNumberFormat="1" applyFont="1" applyFill="1" applyBorder="1" applyAlignment="1" applyProtection="1">
      <alignment vertical="top" wrapText="1"/>
      <protection hidden="1"/>
    </xf>
    <xf numFmtId="176" fontId="53" fillId="0" borderId="26" xfId="0" applyNumberFormat="1" applyFont="1" applyFill="1" applyBorder="1" applyAlignment="1" applyProtection="1">
      <alignment vertical="top" wrapText="1"/>
      <protection hidden="1"/>
    </xf>
    <xf numFmtId="176" fontId="53" fillId="0" borderId="28" xfId="0" applyNumberFormat="1" applyFont="1" applyFill="1" applyBorder="1" applyAlignment="1" applyProtection="1">
      <alignment vertical="top" wrapText="1"/>
      <protection hidden="1"/>
    </xf>
    <xf numFmtId="176" fontId="53" fillId="0" borderId="31" xfId="0" applyNumberFormat="1" applyFont="1" applyFill="1" applyBorder="1" applyAlignment="1" applyProtection="1">
      <alignment vertical="top" wrapText="1"/>
      <protection hidden="1"/>
    </xf>
    <xf numFmtId="176" fontId="53" fillId="0" borderId="25" xfId="0" applyNumberFormat="1" applyFont="1" applyFill="1" applyBorder="1" applyAlignment="1" applyProtection="1">
      <alignment vertical="top" wrapText="1"/>
      <protection hidden="1"/>
    </xf>
    <xf numFmtId="176" fontId="53" fillId="0" borderId="29" xfId="0" applyNumberFormat="1" applyFont="1" applyFill="1" applyBorder="1" applyAlignment="1" applyProtection="1">
      <alignment vertical="top" wrapText="1"/>
      <protection hidden="1"/>
    </xf>
    <xf numFmtId="0" fontId="23" fillId="0" borderId="32" xfId="102" applyFont="1" applyFill="1" applyBorder="1" applyAlignment="1">
      <alignment horizontal="left" vertical="top" wrapText="1" shrinkToFit="1"/>
      <protection/>
    </xf>
    <xf numFmtId="0" fontId="53" fillId="0" borderId="30" xfId="0" applyFont="1" applyFill="1" applyBorder="1" applyAlignment="1">
      <alignment vertical="top" wrapText="1"/>
    </xf>
    <xf numFmtId="0" fontId="53" fillId="0" borderId="26" xfId="0" applyFont="1" applyFill="1" applyBorder="1" applyAlignment="1">
      <alignment vertical="top" wrapText="1"/>
    </xf>
    <xf numFmtId="0" fontId="53" fillId="0" borderId="28" xfId="0" applyFont="1" applyFill="1" applyBorder="1" applyAlignment="1">
      <alignment vertical="top" wrapText="1"/>
    </xf>
    <xf numFmtId="0" fontId="53" fillId="0" borderId="33" xfId="0" applyFont="1" applyFill="1" applyBorder="1" applyAlignment="1">
      <alignment vertical="top" wrapText="1"/>
    </xf>
    <xf numFmtId="0" fontId="53" fillId="0" borderId="34" xfId="0" applyFont="1" applyFill="1" applyBorder="1" applyAlignment="1">
      <alignment vertical="top" wrapText="1"/>
    </xf>
    <xf numFmtId="0" fontId="53" fillId="0" borderId="35" xfId="0" applyFont="1" applyFill="1" applyBorder="1" applyAlignment="1">
      <alignment vertical="top" wrapText="1"/>
    </xf>
    <xf numFmtId="0" fontId="21" fillId="0" borderId="36" xfId="0" applyFont="1" applyBorder="1" applyAlignment="1" applyProtection="1">
      <alignment horizontal="left" vertical="center" wrapText="1"/>
      <protection/>
    </xf>
    <xf numFmtId="0" fontId="21" fillId="0" borderId="36" xfId="0" applyFont="1" applyBorder="1" applyAlignment="1">
      <alignment horizontal="left" vertical="center"/>
    </xf>
    <xf numFmtId="0" fontId="22" fillId="0" borderId="28" xfId="0" applyFont="1" applyBorder="1" applyAlignment="1">
      <alignment horizontal="left" vertical="top"/>
    </xf>
    <xf numFmtId="0" fontId="21" fillId="0" borderId="28" xfId="0" applyFont="1" applyBorder="1" applyAlignment="1" applyProtection="1">
      <alignment horizontal="left" vertical="center" wrapText="1"/>
      <protection/>
    </xf>
    <xf numFmtId="0" fontId="21" fillId="0" borderId="28" xfId="0" applyFont="1" applyFill="1" applyBorder="1" applyAlignment="1" applyProtection="1">
      <alignment horizontal="left" vertical="center" wrapText="1"/>
      <protection/>
    </xf>
    <xf numFmtId="0" fontId="21" fillId="0" borderId="28" xfId="0" applyFont="1" applyBorder="1" applyAlignment="1">
      <alignment horizontal="left" vertical="center"/>
    </xf>
    <xf numFmtId="0" fontId="21" fillId="0" borderId="37" xfId="0" applyFont="1" applyBorder="1" applyAlignment="1" applyProtection="1">
      <alignment horizontal="center" vertical="center" wrapText="1"/>
      <protection/>
    </xf>
    <xf numFmtId="0" fontId="21" fillId="0" borderId="38" xfId="0" applyFont="1" applyBorder="1" applyAlignment="1" applyProtection="1">
      <alignment horizontal="center" vertical="center" wrapText="1"/>
      <protection/>
    </xf>
    <xf numFmtId="0" fontId="21" fillId="0" borderId="39" xfId="0" applyFont="1" applyBorder="1" applyAlignment="1" applyProtection="1">
      <alignment horizontal="center" vertical="center" wrapText="1"/>
      <protection/>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2" fillId="0" borderId="28" xfId="0" applyFont="1" applyBorder="1" applyAlignment="1">
      <alignment vertical="center"/>
    </xf>
    <xf numFmtId="0" fontId="21" fillId="0" borderId="41" xfId="0" applyFont="1" applyBorder="1" applyAlignment="1">
      <alignment horizontal="left" vertical="center"/>
    </xf>
    <xf numFmtId="0" fontId="21" fillId="0" borderId="19" xfId="0" applyFont="1" applyBorder="1" applyAlignment="1">
      <alignment horizontal="left" vertical="center"/>
    </xf>
    <xf numFmtId="0" fontId="51" fillId="0" borderId="19" xfId="0" applyFont="1" applyBorder="1" applyAlignment="1">
      <alignment vertical="center"/>
    </xf>
    <xf numFmtId="0" fontId="54" fillId="0" borderId="0" xfId="0" applyFont="1" applyAlignment="1">
      <alignment vertical="center"/>
    </xf>
    <xf numFmtId="0" fontId="53" fillId="0" borderId="0" xfId="0" applyFont="1" applyAlignment="1">
      <alignment vertical="center"/>
    </xf>
    <xf numFmtId="0" fontId="21" fillId="0" borderId="0" xfId="0" applyFont="1" applyAlignment="1">
      <alignment vertical="center"/>
    </xf>
    <xf numFmtId="0" fontId="22" fillId="0" borderId="0" xfId="102" applyFont="1" applyFill="1" applyBorder="1" applyAlignment="1">
      <alignment vertical="center" shrinkToFit="1"/>
      <protection/>
    </xf>
    <xf numFmtId="0" fontId="54" fillId="0" borderId="0" xfId="0" applyFont="1" applyFill="1" applyBorder="1" applyAlignment="1">
      <alignment vertical="center" shrinkToFit="1"/>
    </xf>
    <xf numFmtId="0" fontId="57" fillId="0" borderId="0" xfId="0" applyFont="1" applyFill="1" applyAlignment="1">
      <alignment vertical="center"/>
    </xf>
    <xf numFmtId="0" fontId="54" fillId="0" borderId="0" xfId="0" applyFont="1" applyFill="1" applyBorder="1" applyAlignment="1">
      <alignment horizontal="center" vertical="center"/>
    </xf>
    <xf numFmtId="0" fontId="58" fillId="0" borderId="42" xfId="0" applyFont="1" applyFill="1" applyBorder="1" applyAlignment="1">
      <alignment horizontal="center" vertical="center" wrapText="1"/>
    </xf>
    <xf numFmtId="0" fontId="58" fillId="0" borderId="43"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23" fillId="0" borderId="45" xfId="102" applyFont="1" applyFill="1" applyBorder="1" applyAlignment="1">
      <alignment horizontal="left" vertical="top" wrapText="1" shrinkToFit="1"/>
      <protection/>
    </xf>
    <xf numFmtId="0" fontId="21" fillId="0" borderId="46" xfId="0" applyFont="1" applyBorder="1" applyAlignment="1" applyProtection="1">
      <alignment horizontal="center" vertical="center" wrapText="1"/>
      <protection/>
    </xf>
    <xf numFmtId="0" fontId="58" fillId="0" borderId="47" xfId="0" applyFont="1" applyFill="1" applyBorder="1" applyAlignment="1">
      <alignment horizontal="center" vertical="center" wrapText="1"/>
    </xf>
    <xf numFmtId="0" fontId="23" fillId="0" borderId="48" xfId="102" applyFont="1" applyFill="1" applyBorder="1" applyAlignment="1">
      <alignment horizontal="left" vertical="top" wrapText="1" shrinkToFit="1"/>
      <protection/>
    </xf>
    <xf numFmtId="0" fontId="53" fillId="0" borderId="49" xfId="0" applyFont="1" applyFill="1" applyBorder="1" applyAlignment="1">
      <alignment vertical="top" wrapText="1"/>
    </xf>
    <xf numFmtId="0" fontId="53" fillId="0" borderId="50" xfId="0" applyFont="1" applyFill="1" applyBorder="1" applyAlignment="1">
      <alignment vertical="top" wrapText="1"/>
    </xf>
    <xf numFmtId="0" fontId="53" fillId="0" borderId="51" xfId="0" applyFont="1" applyFill="1" applyBorder="1" applyAlignment="1">
      <alignment vertical="top" wrapText="1"/>
    </xf>
    <xf numFmtId="0" fontId="53" fillId="0" borderId="49" xfId="0" applyFont="1" applyFill="1" applyBorder="1" applyAlignment="1" applyProtection="1">
      <alignment vertical="top" wrapText="1"/>
      <protection hidden="1"/>
    </xf>
    <xf numFmtId="176" fontId="53" fillId="0" borderId="50" xfId="0" applyNumberFormat="1" applyFont="1" applyFill="1" applyBorder="1" applyAlignment="1" applyProtection="1">
      <alignment vertical="top" wrapText="1"/>
      <protection hidden="1"/>
    </xf>
    <xf numFmtId="0" fontId="53" fillId="0" borderId="50" xfId="0" applyFont="1" applyFill="1" applyBorder="1" applyAlignment="1" applyProtection="1">
      <alignment vertical="top" wrapText="1"/>
      <protection hidden="1"/>
    </xf>
    <xf numFmtId="176" fontId="53" fillId="0" borderId="52" xfId="0" applyNumberFormat="1" applyFont="1" applyFill="1" applyBorder="1" applyAlignment="1" applyProtection="1">
      <alignment vertical="top" wrapText="1"/>
      <protection hidden="1"/>
    </xf>
    <xf numFmtId="0" fontId="53" fillId="0" borderId="53" xfId="0" applyFont="1" applyFill="1" applyBorder="1" applyAlignment="1">
      <alignment vertical="top" wrapText="1"/>
    </xf>
    <xf numFmtId="0" fontId="59" fillId="0" borderId="0" xfId="0" applyFont="1" applyFill="1" applyAlignment="1">
      <alignment vertical="center"/>
    </xf>
    <xf numFmtId="0" fontId="21" fillId="0" borderId="40" xfId="0" applyFont="1" applyBorder="1" applyAlignment="1" applyProtection="1">
      <alignment horizontal="left" vertical="center" wrapText="1"/>
      <protection/>
    </xf>
    <xf numFmtId="0" fontId="21" fillId="0" borderId="39" xfId="0" applyFont="1" applyBorder="1" applyAlignment="1" applyProtection="1">
      <alignment horizontal="left" vertical="center" wrapText="1"/>
      <protection/>
    </xf>
    <xf numFmtId="0" fontId="57" fillId="0" borderId="0" xfId="0" applyFont="1" applyAlignment="1">
      <alignment vertical="center"/>
    </xf>
    <xf numFmtId="0" fontId="57" fillId="0" borderId="54" xfId="0" applyFont="1" applyBorder="1" applyAlignment="1">
      <alignment vertical="center"/>
    </xf>
    <xf numFmtId="0" fontId="57" fillId="0" borderId="55" xfId="0" applyFont="1" applyBorder="1" applyAlignment="1">
      <alignment vertical="center"/>
    </xf>
    <xf numFmtId="0" fontId="57" fillId="0" borderId="56" xfId="0" applyFont="1" applyBorder="1" applyAlignment="1">
      <alignment vertical="center"/>
    </xf>
    <xf numFmtId="0" fontId="60" fillId="0" borderId="57" xfId="0" applyFont="1" applyBorder="1" applyAlignment="1">
      <alignment horizontal="center" vertical="center"/>
    </xf>
    <xf numFmtId="0" fontId="60" fillId="0" borderId="58" xfId="0" applyFont="1" applyBorder="1" applyAlignment="1">
      <alignment horizontal="center" vertical="center"/>
    </xf>
    <xf numFmtId="0" fontId="60" fillId="0" borderId="59" xfId="0" applyFont="1" applyBorder="1" applyAlignment="1">
      <alignment horizontal="center" vertical="center"/>
    </xf>
    <xf numFmtId="0" fontId="60" fillId="0" borderId="60" xfId="0" applyFont="1" applyBorder="1" applyAlignment="1">
      <alignment horizontal="center" vertical="center"/>
    </xf>
    <xf numFmtId="0" fontId="60" fillId="0" borderId="61" xfId="0" applyFont="1" applyBorder="1" applyAlignment="1">
      <alignment horizontal="center" vertical="center"/>
    </xf>
    <xf numFmtId="0" fontId="60" fillId="0" borderId="0" xfId="0" applyFont="1" applyAlignment="1">
      <alignment horizontal="center" vertical="center"/>
    </xf>
    <xf numFmtId="0" fontId="60" fillId="0" borderId="62" xfId="0" applyFont="1" applyBorder="1" applyAlignment="1">
      <alignment horizontal="center" vertical="center"/>
    </xf>
    <xf numFmtId="0" fontId="53" fillId="55" borderId="63" xfId="0" applyFont="1" applyFill="1" applyBorder="1" applyAlignment="1">
      <alignment vertical="top" wrapText="1"/>
    </xf>
    <xf numFmtId="0" fontId="53" fillId="55" borderId="64" xfId="0" applyFont="1" applyFill="1" applyBorder="1" applyAlignment="1">
      <alignment vertical="top" wrapText="1"/>
    </xf>
    <xf numFmtId="0" fontId="53" fillId="55" borderId="64" xfId="0" applyFont="1" applyFill="1" applyBorder="1" applyAlignment="1">
      <alignment vertical="top"/>
    </xf>
    <xf numFmtId="0" fontId="53" fillId="55" borderId="65" xfId="0" applyFont="1" applyFill="1" applyBorder="1" applyAlignment="1">
      <alignment vertical="top"/>
    </xf>
    <xf numFmtId="0" fontId="53" fillId="55" borderId="66" xfId="0" applyFont="1" applyFill="1" applyBorder="1" applyAlignment="1">
      <alignment vertical="top"/>
    </xf>
    <xf numFmtId="0" fontId="52" fillId="0" borderId="0" xfId="0" applyFont="1" applyAlignment="1">
      <alignment vertical="center"/>
    </xf>
    <xf numFmtId="0" fontId="22" fillId="0" borderId="30" xfId="0" applyFont="1" applyBorder="1" applyAlignment="1">
      <alignment horizontal="left" vertical="top" wrapText="1"/>
    </xf>
    <xf numFmtId="0" fontId="22" fillId="0" borderId="26" xfId="0" applyFont="1" applyBorder="1" applyAlignment="1">
      <alignment horizontal="left" vertical="top" wrapText="1"/>
    </xf>
    <xf numFmtId="0" fontId="22" fillId="0" borderId="67" xfId="0" applyFont="1" applyBorder="1" applyAlignment="1">
      <alignment horizontal="left" vertical="top"/>
    </xf>
    <xf numFmtId="0" fontId="22" fillId="0" borderId="26" xfId="0" applyFont="1" applyBorder="1" applyAlignment="1">
      <alignment horizontal="left" vertical="top"/>
    </xf>
    <xf numFmtId="0" fontId="51" fillId="0" borderId="20" xfId="0" applyFont="1" applyBorder="1" applyAlignment="1">
      <alignment vertical="center"/>
    </xf>
    <xf numFmtId="0" fontId="22" fillId="0" borderId="20" xfId="0" applyFont="1" applyBorder="1" applyAlignment="1">
      <alignment horizontal="left" vertical="top" wrapText="1"/>
    </xf>
    <xf numFmtId="0" fontId="51" fillId="0" borderId="68" xfId="0" applyFont="1" applyBorder="1" applyAlignment="1">
      <alignment vertical="center"/>
    </xf>
    <xf numFmtId="0" fontId="22" fillId="0" borderId="67" xfId="0" applyFont="1" applyBorder="1" applyAlignment="1">
      <alignment horizontal="left" vertical="top" wrapText="1"/>
    </xf>
    <xf numFmtId="0" fontId="22" fillId="0" borderId="28" xfId="0" applyFont="1" applyBorder="1" applyAlignment="1">
      <alignment horizontal="left" vertical="top" wrapText="1"/>
    </xf>
    <xf numFmtId="0" fontId="21" fillId="0" borderId="36" xfId="0" applyFont="1" applyFill="1" applyBorder="1" applyAlignment="1">
      <alignment horizontal="left" vertical="center"/>
    </xf>
    <xf numFmtId="0" fontId="22" fillId="0" borderId="30" xfId="0" applyFont="1" applyFill="1" applyBorder="1" applyAlignment="1">
      <alignment horizontal="left" vertical="top" wrapText="1"/>
    </xf>
    <xf numFmtId="0" fontId="22" fillId="0" borderId="26" xfId="0" applyFont="1" applyFill="1" applyBorder="1" applyAlignment="1">
      <alignment horizontal="left" vertical="top" wrapText="1"/>
    </xf>
    <xf numFmtId="0" fontId="22" fillId="0" borderId="67" xfId="0" applyFont="1" applyFill="1" applyBorder="1" applyAlignment="1">
      <alignment horizontal="left" vertical="top" wrapText="1"/>
    </xf>
    <xf numFmtId="0" fontId="22" fillId="0" borderId="28" xfId="0" applyFont="1" applyFill="1" applyBorder="1" applyAlignment="1">
      <alignment horizontal="left" vertical="top" wrapText="1"/>
    </xf>
    <xf numFmtId="0" fontId="22" fillId="0" borderId="26" xfId="0" applyFont="1" applyBorder="1" applyAlignment="1" applyProtection="1">
      <alignment horizontal="left" vertical="top" wrapText="1"/>
      <protection locked="0"/>
    </xf>
    <xf numFmtId="0" fontId="51" fillId="0" borderId="26" xfId="0" applyFont="1" applyBorder="1" applyAlignment="1">
      <alignment vertical="center"/>
    </xf>
    <xf numFmtId="0" fontId="22" fillId="0" borderId="67" xfId="0" applyFont="1" applyBorder="1" applyAlignment="1" applyProtection="1">
      <alignment horizontal="left" vertical="top" wrapText="1"/>
      <protection locked="0"/>
    </xf>
    <xf numFmtId="0" fontId="22" fillId="0" borderId="30" xfId="102" applyFont="1" applyFill="1" applyBorder="1" applyAlignment="1">
      <alignment horizontal="left" vertical="top" wrapText="1" shrinkToFit="1"/>
      <protection/>
    </xf>
    <xf numFmtId="0" fontId="22" fillId="0" borderId="26" xfId="102" applyFont="1" applyFill="1" applyBorder="1" applyAlignment="1">
      <alignment horizontal="left" vertical="top" wrapText="1" shrinkToFit="1"/>
      <protection/>
    </xf>
    <xf numFmtId="0" fontId="22" fillId="0" borderId="67" xfId="102" applyFont="1" applyFill="1" applyBorder="1" applyAlignment="1">
      <alignment horizontal="left" vertical="top" wrapText="1" shrinkToFit="1"/>
      <protection/>
    </xf>
    <xf numFmtId="0" fontId="22" fillId="0" borderId="28" xfId="102" applyFont="1" applyFill="1" applyBorder="1" applyAlignment="1">
      <alignment horizontal="left" vertical="top" wrapText="1" shrinkToFit="1"/>
      <protection/>
    </xf>
    <xf numFmtId="0" fontId="22" fillId="0" borderId="26" xfId="0" applyFont="1" applyFill="1" applyBorder="1" applyAlignment="1">
      <alignment vertical="top" wrapText="1"/>
    </xf>
    <xf numFmtId="0" fontId="51" fillId="0" borderId="26" xfId="0" applyFont="1" applyFill="1" applyBorder="1" applyAlignment="1">
      <alignment vertical="center"/>
    </xf>
    <xf numFmtId="0" fontId="21" fillId="0" borderId="28" xfId="0" applyFont="1" applyFill="1" applyBorder="1" applyAlignment="1">
      <alignment horizontal="left" vertical="center"/>
    </xf>
    <xf numFmtId="0" fontId="21" fillId="0" borderId="36" xfId="0" applyFont="1" applyFill="1" applyBorder="1" applyAlignment="1" applyProtection="1">
      <alignment horizontal="left" vertical="center" wrapText="1"/>
      <protection/>
    </xf>
    <xf numFmtId="0" fontId="21" fillId="0" borderId="36"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1" fillId="0" borderId="41" xfId="0" applyFont="1" applyFill="1" applyBorder="1" applyAlignment="1">
      <alignment horizontal="left" vertical="center"/>
    </xf>
    <xf numFmtId="0" fontId="21" fillId="0" borderId="19" xfId="0" applyFont="1" applyFill="1" applyBorder="1" applyAlignment="1">
      <alignment horizontal="left" vertical="center" wrapText="1"/>
    </xf>
    <xf numFmtId="0" fontId="22" fillId="0" borderId="28" xfId="0" applyFont="1" applyBorder="1" applyAlignment="1" applyProtection="1">
      <alignment horizontal="left" vertical="top" wrapText="1"/>
      <protection locked="0"/>
    </xf>
    <xf numFmtId="0" fontId="25" fillId="0" borderId="0" xfId="0" applyFont="1" applyAlignment="1">
      <alignment vertical="center"/>
    </xf>
    <xf numFmtId="0" fontId="21" fillId="0" borderId="36" xfId="0" applyFont="1" applyBorder="1" applyAlignment="1">
      <alignment horizontal="left" vertical="center" wrapText="1"/>
    </xf>
    <xf numFmtId="0" fontId="21" fillId="0" borderId="28" xfId="0" applyFont="1" applyBorder="1" applyAlignment="1">
      <alignment horizontal="left" vertical="center" wrapText="1"/>
    </xf>
    <xf numFmtId="0" fontId="51" fillId="0" borderId="0" xfId="0" applyFont="1" applyFill="1" applyAlignment="1">
      <alignment vertical="center"/>
    </xf>
    <xf numFmtId="0" fontId="22" fillId="0" borderId="30" xfId="0" applyFont="1" applyBorder="1" applyAlignment="1">
      <alignment horizontal="left" vertical="top"/>
    </xf>
    <xf numFmtId="0" fontId="61" fillId="0" borderId="26" xfId="0" applyFont="1" applyBorder="1" applyAlignment="1">
      <alignment vertical="top"/>
    </xf>
    <xf numFmtId="0" fontId="61" fillId="0" borderId="21" xfId="0" applyFont="1" applyBorder="1" applyAlignment="1">
      <alignment vertical="top"/>
    </xf>
    <xf numFmtId="0" fontId="61" fillId="0" borderId="20" xfId="0" applyFont="1" applyBorder="1" applyAlignment="1">
      <alignment vertical="top"/>
    </xf>
    <xf numFmtId="0" fontId="61" fillId="0" borderId="69" xfId="0" applyFont="1" applyBorder="1" applyAlignment="1">
      <alignment vertical="top"/>
    </xf>
    <xf numFmtId="0" fontId="51" fillId="0" borderId="0" xfId="0" applyFont="1" applyAlignment="1">
      <alignment horizontal="left" vertical="center"/>
    </xf>
    <xf numFmtId="0" fontId="54" fillId="0" borderId="40" xfId="0" applyFont="1" applyFill="1" applyBorder="1" applyAlignment="1">
      <alignment vertical="center" shrinkToFit="1"/>
    </xf>
    <xf numFmtId="0" fontId="54" fillId="0" borderId="38" xfId="0" applyFont="1" applyFill="1" applyBorder="1" applyAlignment="1">
      <alignment vertical="center" shrinkToFit="1"/>
    </xf>
    <xf numFmtId="0" fontId="54" fillId="0" borderId="39" xfId="0" applyFont="1" applyFill="1" applyBorder="1" applyAlignment="1">
      <alignment vertical="center" shrinkToFit="1"/>
    </xf>
    <xf numFmtId="0" fontId="54" fillId="0" borderId="54" xfId="0" applyFont="1" applyFill="1" applyBorder="1" applyAlignment="1">
      <alignment horizontal="center" vertical="center"/>
    </xf>
    <xf numFmtId="0" fontId="54" fillId="0" borderId="57" xfId="0" applyFont="1" applyFill="1" applyBorder="1" applyAlignment="1">
      <alignment horizontal="center" vertical="center"/>
    </xf>
    <xf numFmtId="0" fontId="54" fillId="0" borderId="60" xfId="0" applyFont="1" applyFill="1" applyBorder="1" applyAlignment="1">
      <alignment horizontal="center" vertical="center"/>
    </xf>
    <xf numFmtId="0" fontId="58" fillId="0" borderId="70" xfId="0" applyFont="1" applyFill="1" applyBorder="1" applyAlignment="1">
      <alignment horizontal="center" vertical="center" wrapText="1"/>
    </xf>
    <xf numFmtId="0" fontId="58" fillId="0" borderId="71" xfId="0" applyFont="1" applyFill="1" applyBorder="1" applyAlignment="1">
      <alignment horizontal="center" vertical="center" wrapText="1"/>
    </xf>
    <xf numFmtId="0" fontId="58" fillId="0" borderId="72" xfId="0" applyFont="1" applyFill="1" applyBorder="1" applyAlignment="1">
      <alignment horizontal="center" vertical="center" wrapText="1"/>
    </xf>
    <xf numFmtId="0" fontId="54" fillId="0" borderId="73" xfId="0" applyFont="1" applyFill="1" applyBorder="1" applyAlignment="1">
      <alignment horizontal="center" vertical="center" textRotation="255" shrinkToFit="1"/>
    </xf>
    <xf numFmtId="0" fontId="54" fillId="0" borderId="74" xfId="0" applyFont="1" applyFill="1" applyBorder="1" applyAlignment="1">
      <alignment horizontal="center" vertical="center" textRotation="255" shrinkToFit="1"/>
    </xf>
    <xf numFmtId="0" fontId="54" fillId="0" borderId="75" xfId="0" applyFont="1" applyFill="1" applyBorder="1" applyAlignment="1">
      <alignment vertical="center" wrapText="1"/>
    </xf>
    <xf numFmtId="0" fontId="54" fillId="0" borderId="76" xfId="0" applyFont="1" applyFill="1" applyBorder="1" applyAlignment="1">
      <alignment vertical="center" wrapText="1"/>
    </xf>
    <xf numFmtId="0" fontId="54" fillId="0" borderId="49" xfId="0" applyFont="1" applyFill="1" applyBorder="1" applyAlignment="1">
      <alignment vertical="center" wrapText="1"/>
    </xf>
    <xf numFmtId="0" fontId="54" fillId="0" borderId="67" xfId="0" applyFont="1" applyFill="1" applyBorder="1" applyAlignment="1">
      <alignment vertical="center" wrapText="1"/>
    </xf>
    <xf numFmtId="0" fontId="54" fillId="0" borderId="50" xfId="0" applyFont="1" applyFill="1" applyBorder="1" applyAlignment="1">
      <alignment vertical="center" wrapText="1"/>
    </xf>
    <xf numFmtId="0" fontId="54" fillId="0" borderId="77" xfId="0" applyFont="1" applyFill="1" applyBorder="1" applyAlignment="1">
      <alignment vertical="center" wrapText="1"/>
    </xf>
    <xf numFmtId="0" fontId="54" fillId="0" borderId="51" xfId="0" applyFont="1" applyFill="1" applyBorder="1" applyAlignment="1">
      <alignment vertical="center" wrapText="1"/>
    </xf>
    <xf numFmtId="0" fontId="54" fillId="55" borderId="78" xfId="0" applyFont="1" applyFill="1" applyBorder="1" applyAlignment="1">
      <alignment vertical="center" wrapText="1"/>
    </xf>
    <xf numFmtId="0" fontId="54" fillId="55" borderId="79" xfId="0" applyFont="1" applyFill="1" applyBorder="1" applyAlignment="1">
      <alignment vertical="center" wrapText="1"/>
    </xf>
    <xf numFmtId="0" fontId="54" fillId="55" borderId="50" xfId="0" applyFont="1" applyFill="1" applyBorder="1" applyAlignment="1">
      <alignment vertical="center" wrapText="1"/>
    </xf>
    <xf numFmtId="0" fontId="54" fillId="0" borderId="80" xfId="0" applyFont="1" applyFill="1" applyBorder="1" applyAlignment="1">
      <alignment vertical="center" wrapText="1"/>
    </xf>
    <xf numFmtId="0" fontId="54" fillId="0" borderId="81" xfId="0" applyFont="1" applyFill="1" applyBorder="1" applyAlignment="1">
      <alignment vertical="center" wrapText="1"/>
    </xf>
    <xf numFmtId="0" fontId="54" fillId="0" borderId="53" xfId="0" applyFont="1" applyFill="1" applyBorder="1" applyAlignment="1">
      <alignment vertical="center" wrapText="1"/>
    </xf>
    <xf numFmtId="0" fontId="54" fillId="0" borderId="82" xfId="0" applyFont="1" applyFill="1" applyBorder="1" applyAlignment="1">
      <alignment horizontal="center" vertical="center"/>
    </xf>
    <xf numFmtId="0" fontId="54" fillId="0" borderId="83" xfId="0" applyFont="1" applyFill="1" applyBorder="1" applyAlignment="1">
      <alignment horizontal="center" vertical="center"/>
    </xf>
    <xf numFmtId="0" fontId="54" fillId="0" borderId="84" xfId="0" applyFont="1" applyFill="1" applyBorder="1" applyAlignment="1">
      <alignment horizontal="center" vertical="center"/>
    </xf>
    <xf numFmtId="0" fontId="54" fillId="0" borderId="85" xfId="0" applyFont="1" applyFill="1" applyBorder="1" applyAlignment="1">
      <alignment vertical="center" shrinkToFit="1"/>
    </xf>
    <xf numFmtId="0" fontId="54" fillId="0" borderId="86" xfId="0" applyFont="1" applyFill="1" applyBorder="1" applyAlignment="1">
      <alignment vertical="center" shrinkToFit="1"/>
    </xf>
    <xf numFmtId="0" fontId="54" fillId="0" borderId="85" xfId="0" applyFont="1" applyFill="1" applyBorder="1" applyAlignment="1">
      <alignment horizontal="center" vertical="center"/>
    </xf>
    <xf numFmtId="0" fontId="54" fillId="0" borderId="86" xfId="0" applyFont="1" applyFill="1" applyBorder="1" applyAlignment="1">
      <alignment horizontal="center" vertical="center"/>
    </xf>
    <xf numFmtId="0" fontId="54" fillId="0" borderId="58" xfId="0" applyFont="1" applyFill="1" applyBorder="1" applyAlignment="1">
      <alignment vertical="center" shrinkToFit="1"/>
    </xf>
    <xf numFmtId="0" fontId="54" fillId="0" borderId="0" xfId="0" applyFont="1" applyFill="1" applyBorder="1" applyAlignment="1">
      <alignment vertical="center" shrinkToFit="1"/>
    </xf>
    <xf numFmtId="0" fontId="54" fillId="0" borderId="80" xfId="0" applyFont="1" applyFill="1" applyBorder="1" applyAlignment="1">
      <alignment vertical="center" shrinkToFit="1"/>
    </xf>
    <xf numFmtId="0" fontId="54" fillId="0" borderId="81" xfId="0" applyFont="1" applyFill="1" applyBorder="1" applyAlignment="1">
      <alignment vertical="center" shrinkToFit="1"/>
    </xf>
    <xf numFmtId="0" fontId="54" fillId="0" borderId="53" xfId="0" applyFont="1" applyFill="1" applyBorder="1" applyAlignment="1">
      <alignment vertical="center" shrinkToFit="1"/>
    </xf>
    <xf numFmtId="0" fontId="54" fillId="0" borderId="87" xfId="0" applyFont="1" applyFill="1" applyBorder="1" applyAlignment="1">
      <alignment horizontal="center" vertical="center" textRotation="255" wrapText="1" shrinkToFit="1"/>
    </xf>
    <xf numFmtId="0" fontId="54" fillId="0" borderId="85" xfId="0" applyFont="1" applyFill="1" applyBorder="1" applyAlignment="1">
      <alignment horizontal="center" vertical="center" textRotation="255" wrapText="1" shrinkToFit="1"/>
    </xf>
    <xf numFmtId="0" fontId="54" fillId="0" borderId="74" xfId="0" applyFont="1" applyFill="1" applyBorder="1" applyAlignment="1">
      <alignment horizontal="center" vertical="center" textRotation="255" wrapText="1" shrinkToFit="1"/>
    </xf>
    <xf numFmtId="0" fontId="54" fillId="0" borderId="88" xfId="0" applyFont="1" applyFill="1" applyBorder="1" applyAlignment="1">
      <alignment vertical="center" wrapText="1" shrinkToFit="1"/>
    </xf>
    <xf numFmtId="0" fontId="54" fillId="0" borderId="89" xfId="0" applyFont="1" applyFill="1" applyBorder="1" applyAlignment="1">
      <alignment vertical="center" wrapText="1" shrinkToFit="1"/>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 3" xfId="101"/>
    <cellStyle name="標準_Sheet1"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857250</xdr:colOff>
      <xdr:row>0</xdr:row>
      <xdr:rowOff>47625</xdr:rowOff>
    </xdr:from>
    <xdr:to>
      <xdr:col>15</xdr:col>
      <xdr:colOff>0</xdr:colOff>
      <xdr:row>1</xdr:row>
      <xdr:rowOff>28575</xdr:rowOff>
    </xdr:to>
    <xdr:pic>
      <xdr:nvPicPr>
        <xdr:cNvPr id="1" name="図 2"/>
        <xdr:cNvPicPr preferRelativeResize="1">
          <a:picLocks noChangeAspect="1"/>
        </xdr:cNvPicPr>
      </xdr:nvPicPr>
      <xdr:blipFill>
        <a:blip r:embed="rId1"/>
        <a:stretch>
          <a:fillRect/>
        </a:stretch>
      </xdr:blipFill>
      <xdr:spPr>
        <a:xfrm>
          <a:off x="12792075" y="47625"/>
          <a:ext cx="1257300"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obunsv09\&#32232;&#38598;&#37096;\&#32232;&#38598;&#65300;&#35506;\&#65296;&#65297;&#12288;&#32232;&#38598;&#37096;&#65300;&#35506;\&#65296;&#65300;&#12288;&#36947;&#24499;&#38306;&#20418;\&#65296;&#65297;&#12288;&#12422;&#12383;&#12363;&#12394;&#24515;&#38306;&#20418;\&#12487;&#12472;&#12479;&#12523;&#36947;&#24499;&#38306;&#20418;\H28&#12487;&#12472;&#12479;&#12523;&#36947;&#24499;\20150129%20&#26032;&#20869;&#23481;&#38917;&#30446;&#23550;&#24540;&#12487;&#12540;&#12479;\&#65301;&#65294;&#25945;&#31185;&#38936;&#22495;&#31561;&#12392;&#36947;&#24499;&#12392;&#12398;&#38306;&#36899;&#35336;&#30011;&#34920;\&#12304;&#26032;&#20869;&#23481;&#38917;&#30446;&#21029;&#12305;&#25945;&#31185;&#38936;&#22495;&#31561;&#12392;&#36947;&#24499;&#12392;&#12398;&#38306;&#36899;&#35336;&#30011;&#34920;\&#12304;&#26032;&#20869;&#23481;&#38917;&#30446;&#21029;&#12305;&#25945;&#31185;&#38936;&#22495;&#31561;&#12392;&#36947;&#24499;&#12392;&#12398;&#38306;&#36899;&#35336;&#30011;&#34920;_4&#241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新内容項目別】指導計画例4年"/>
      <sheetName val="【新内容項目別】発行者別一覧4年"/>
    </sheetNames>
    <sheetDataSet>
      <sheetData sheetId="1">
        <row r="8">
          <cell r="B8" t="str">
            <v>東京書籍</v>
          </cell>
          <cell r="C8" t="str">
            <v>学校図書</v>
          </cell>
          <cell r="D8" t="str">
            <v>三省堂</v>
          </cell>
          <cell r="E8" t="str">
            <v>教育出版</v>
          </cell>
          <cell r="F8" t="str">
            <v>光村図書</v>
          </cell>
          <cell r="G8" t="str">
            <v>東京書籍</v>
          </cell>
          <cell r="H8" t="str">
            <v>教育出版</v>
          </cell>
          <cell r="I8" t="str">
            <v>光村図書</v>
          </cell>
          <cell r="J8" t="str">
            <v>日本文教出版
（小学生の社会）</v>
          </cell>
          <cell r="K8" t="str">
            <v>日本文教出版
（小学社会）</v>
          </cell>
          <cell r="L8" t="str">
            <v>東京書籍</v>
          </cell>
          <cell r="M8" t="str">
            <v>大日本図書</v>
          </cell>
          <cell r="N8" t="str">
            <v>学校図書</v>
          </cell>
          <cell r="O8" t="str">
            <v>教育出版</v>
          </cell>
          <cell r="P8" t="str">
            <v>啓林館</v>
          </cell>
          <cell r="Q8" t="str">
            <v>日本文教出版</v>
          </cell>
          <cell r="R8" t="str">
            <v>東京書籍</v>
          </cell>
          <cell r="S8" t="str">
            <v>大日本図書</v>
          </cell>
          <cell r="T8" t="str">
            <v>学校図書</v>
          </cell>
          <cell r="U8" t="str">
            <v>教育出版</v>
          </cell>
          <cell r="V8" t="str">
            <v>啓林館</v>
          </cell>
          <cell r="W8" t="str">
            <v>教育出版</v>
          </cell>
          <cell r="X8" t="str">
            <v>教育芸術社</v>
          </cell>
          <cell r="Y8" t="str">
            <v>開隆堂</v>
          </cell>
          <cell r="Z8" t="str">
            <v>日本文教出版</v>
          </cell>
          <cell r="AB8" t="str">
            <v>東京書籍</v>
          </cell>
          <cell r="AC8" t="str">
            <v>大日本図書</v>
          </cell>
          <cell r="AD8" t="str">
            <v>光文書院</v>
          </cell>
          <cell r="AE8" t="str">
            <v>学研教育みらい</v>
          </cell>
        </row>
        <row r="9">
          <cell r="B9" t="str">
            <v>●みんなで新聞を作ろう/6月
●広告と説明書を読みくらべよう/9月</v>
          </cell>
          <cell r="C9" t="str">
            <v>●要約/5月</v>
          </cell>
          <cell r="E9" t="str">
            <v>●調べてわかったことを発表しよう/1月</v>
          </cell>
          <cell r="F9" t="str">
            <v>●大きな力を出す/5月
●動いて，考えて，また動く/5月
●アップとルーズで伝える/11月
●「クラブ活動リーフレット」を作ろう/11月
●プラタナスの木/12月
●聞き取りメモの工夫/2月</v>
          </cell>
          <cell r="Z9" t="str">
            <v>●見つけたよ ためしたよ/形や色を楽しもう/4月</v>
          </cell>
        </row>
        <row r="10">
          <cell r="B10" t="str">
            <v>●みんなで新聞を作ろう/6月
●よかったなあ/9月
●ごんぎつね/10月
●ある人物になったつもりで/10月
●言葉をつなげて/1月
●木竜うるし/2月</v>
          </cell>
          <cell r="C10" t="str">
            <v>●ポレポレ/7月
●声に出して短歌のリズムを楽しもう/9月
●ごんぎつね/12月</v>
          </cell>
          <cell r="D10" t="str">
            <v>●ごんぎつね/11月</v>
          </cell>
          <cell r="E10" t="str">
            <v>●ごんぎつね/11月
●木竜うるし/3月</v>
          </cell>
          <cell r="F10" t="str">
            <v>●かげ/7月
●ごんぎつね/10月</v>
          </cell>
          <cell r="X10" t="str">
            <v>●明るい歌声をひびかせよう/4月
●曲の気分を感じ取ろう/2月</v>
          </cell>
          <cell r="Y10" t="str">
            <v>●絵の具で遊んで「自分いろがみ」/4月
●見つけたよ，この色　すてきだね，その色/5月
●へんてこ山の物語/10月
●友だち，たくさん集まって/1月</v>
          </cell>
        </row>
        <row r="11">
          <cell r="C11" t="str">
            <v>●自分の安全は，自分で守ろう/11月
●世界でいちばんやかましい音/3月</v>
          </cell>
          <cell r="D11" t="str">
            <v>●安全について考えよう/9月</v>
          </cell>
          <cell r="E11" t="str">
            <v>●ぞろぞろ/7月
●一つの花/9月</v>
          </cell>
          <cell r="F11" t="str">
            <v>●一つの花/6月</v>
          </cell>
          <cell r="G11" t="str">
            <v>●水はどこから/6月
●ごみのしょ理と利用/9月
</v>
          </cell>
          <cell r="H11" t="str">
            <v>●事故・事件のないまちをめざして/4月
●火事を防ぎ，地震にそなえる/5月
●ごみはどこへ/7月
●水はどこから/9月</v>
          </cell>
          <cell r="I11" t="str">
            <v>●ごみをへらそう/4月
●水を大切に/5月
●火事からまちを守るには/6月
●安全なまちをめざして/9月</v>
          </cell>
          <cell r="J11" t="str">
            <v>●ごみのゆくえは，どうなっているの
/5月
●水道の水は，どこからくるの/6月</v>
          </cell>
          <cell r="K11" t="str">
            <v>●ごみのしまつと活用/5月
●命とくらしをささえる水/6月
●なくそうこわい火事/9月
●ふせごう，交通事故や事件/11月</v>
          </cell>
          <cell r="S11" t="str">
            <v>●自然の中の水/3月</v>
          </cell>
          <cell r="Y11" t="str">
            <v>●トントンつないで/6月
●つくって，つかって，たのしんで/11月
●ほると出てくる不思議な花/2月</v>
          </cell>
          <cell r="Z11" t="str">
            <v>●おもしろアイデアボックス/6月
●ギコギコクリエーター/10月
●ほってすって見つけて/2月</v>
          </cell>
          <cell r="AB11" t="str">
            <v>●育ちゆくからだとわたし/11月
</v>
          </cell>
          <cell r="AC11" t="str">
            <v>●育ちゆく体とわたし/10月</v>
          </cell>
          <cell r="AD11" t="str">
            <v>●育ちゆく体とわたし/2月
</v>
          </cell>
          <cell r="AE11" t="str">
            <v>●育ちゆく体とわたし/2月</v>
          </cell>
        </row>
        <row r="12">
          <cell r="B12" t="str">
            <v>●こわれた千の楽器/4月
●心の動きを伝えよう/4月
●ふしぎ/9月
●ある人物になったつもりで/10月
●言葉をつなげて/1月
●「言葉のタイムカプセル」を残そう/3月</v>
          </cell>
          <cell r="C12" t="str">
            <v>●ドリームツリーを作って発表しよう/6月
●さわっておどろく/10月
●心に残っていること/11月
●生活の中に生きている読書/12月
●これであなたも作家になれる/12月
●ぼくがここに/3月</v>
          </cell>
          <cell r="D12" t="str">
            <v>●みんなの詩，わたしの詩/6月
●写真に題名をつけよう/7月
●お気に入りの場所/10月
●月のかげ絵/11月
●大きくなったらなりたいもの/11月
●冬の満月/11月
●新聞のくふうを知ろう/12月
●ふしぎ/2月
●あたまにつまった石ころが/3月
●二十才のわたしへ/3月</v>
          </cell>
          <cell r="E12" t="str">
            <v>●心のスケッチをしよう/4月
●物語を書こう/12月
●いろいろな詩/おおきな木/とびばこ　だんだん/1月
●心の動きがわかるように/2月</v>
          </cell>
          <cell r="F12" t="str">
            <v>●文と文をつなぐ言葉/12月
●のはらのうた/1月
●野原に集まれ/1月
●わたしの研究レポート/2月
●十年後のわたしへ/3月</v>
          </cell>
          <cell r="L12" t="str">
            <v>●垂直・平行と四角形/5月
●面積のはかり方と表し方/11月</v>
          </cell>
          <cell r="M12" t="str">
            <v>●小数/6月
●２けたのわり算/10月
●面積/11月</v>
          </cell>
          <cell r="N12" t="str">
            <v>●計算のしかたを考えよう/5月
●いろいろな四角形/5月
●式と計算/10月
●面積/11月
●計算のしかたを考えよう/11月</v>
          </cell>
          <cell r="O12" t="str">
            <v>●変わり方/12月
●小数と整数のかけ算，わり算/1月
●算数を使って考えよう/3月</v>
          </cell>
          <cell r="P12" t="str">
            <v>●垂直・平行と四角形/6月
●面積/10月
●変わり方/2月</v>
          </cell>
          <cell r="Q12" t="str">
            <v>●四角形/9月
●面積/11月</v>
          </cell>
          <cell r="S12" t="str">
            <v>●わたしたちの体と運動/9月</v>
          </cell>
          <cell r="T12" t="str">
            <v>●人の体のつくりと運動／3月</v>
          </cell>
          <cell r="U12" t="str">
            <v>●体のつくりと運動/5月
●もののあたたまり方/11月
●水のすがた/2月
●水のゆくえ/2月</v>
          </cell>
          <cell r="V12" t="str">
            <v>●出かけよう　科学の世界へ/7月
●ヒトの体のつくりと運動/10月</v>
          </cell>
          <cell r="W12" t="str">
            <v>●音のスケッチ/1月
●音楽のききどころ/2月</v>
          </cell>
          <cell r="X12" t="str">
            <v>●いろいろな音のひびきを感じ取ろう/11月</v>
          </cell>
          <cell r="Y12" t="str">
            <v>●絵の具で遊んで「自分いろがみ」/4月
●見つけたよ，この色　すてきだね，その色/5月
●リズムにのって/5月
●トントンつないで/6月
●木々を見つめて/7月
●みんなで，どんどん　むすんで，つないで/9月
●カードで味わう，形・色/9月
●パックパク/10月
●へんてこ山の物語/10月
●つくって，つかって，たのしんで/11月
●友だち，たくさん集まって/1月
●願いの種から/1月
●ほると出てくる不思議な花/2月</v>
          </cell>
          <cell r="Z12" t="str">
            <v>●見つけたよ ためしたよ/形や色を楽しもう/4月
●絵の具でゆめもよう/4月
●立ち上がれ！ねん土/5月
●まぼろしの花/5月
●おもしろアイデアボックス/6月
●わすれられないあの時/9月
●トロトロ，カチコチ・ワールド/10月
●光のさしこむ絵/11月
●森のげいじゅつ家/1月
●ゴー！ゴー！ドリームカー/2月</v>
          </cell>
        </row>
        <row r="13">
          <cell r="B13" t="str">
            <v>●心の動きを伝えよう/4月
●「ゆめのロボット」を作る/1月
●目的や形式に合わせて書こう/2月</v>
          </cell>
          <cell r="C13" t="str">
            <v>●ドリームツリーを作って発表しよう/6月
●すじ道を立てて書く/6月
●身の回りのメディアを研究しよう/9月
●ぼくがここに/3月</v>
          </cell>
          <cell r="D13" t="str">
            <v>●打ち上げ花火のひみつ/5月
●大きくなったらなりたいもの/11月
●新聞のくふうを知ろう/12月
●あたまにつまった石ころが/3月</v>
          </cell>
          <cell r="E13" t="str">
            <v>●花を見つける手がかり/5月
●写真をもとに話そう/6月
●「不思議図かん」を作ろう/10月
●「読書発表会」をしよう/12月
●物語を書こう/12月</v>
          </cell>
          <cell r="F13" t="str">
            <v>●動いて，考えて，また動く/5月
●新聞を作ろう/5月
●自分の考えをつたえるには/7月
●だれもが関わり合えるように/9月
●&lt;資料&gt;手と心で読む/9月
●「クラブ活動リーフレット」を作ろう/11月
●ウナギのなぞを追って/1月
●十年後のわたしへ/3月</v>
          </cell>
          <cell r="I13" t="str">
            <v>●命の水を求めて/10月</v>
          </cell>
          <cell r="J13" t="str">
            <v>●地いきは，どのように発てんしてきたの/11月</v>
          </cell>
          <cell r="L13" t="str">
            <v>●変わり方調べ/12月</v>
          </cell>
          <cell r="M13" t="str">
            <v>●折れ線グラフ/4月
●整理のしかた/11月</v>
          </cell>
          <cell r="N13" t="str">
            <v>●折れ線グラフ/4月
●しりょうの整理/11月</v>
          </cell>
          <cell r="O13" t="str">
            <v>●折れ線グラフ/5月
●整理のしかた/9月</v>
          </cell>
          <cell r="P13" t="str">
            <v>●折れ線グラフ/5月
●調べ方と整理のしかた/1月</v>
          </cell>
          <cell r="Q13" t="str">
            <v>●折れ線グラフ/6月
●整理のしかた/12月</v>
          </cell>
          <cell r="R13" t="str">
            <v>●とじこめた空気と水/10月
●物の体積と温度/10月
●物のあたたまり方/1月</v>
          </cell>
          <cell r="S13" t="str">
            <v>●とじこめた空気や水/6月
●ものの温度と体積/11月
●もののあたたまり方/12月</v>
          </cell>
          <cell r="T13" t="str">
            <v>●水の３つのすがた/11月
●ものの体積と温度/11月
●もののあたたまり方/2月</v>
          </cell>
          <cell r="U13" t="str">
            <v>●とじこめた空気と水/9月
●ものの温度と体積/11月</v>
          </cell>
          <cell r="V13" t="str">
            <v>●とじこめた空気や水/10月
●ものの温度と体積/11月
●もののあたたまり方/1月
●水のすがた/2月</v>
          </cell>
          <cell r="W13" t="str">
            <v>●ひょうしと　せんりつ/5月
●せんりつと音色/9月
●えんそうのくふう/1月</v>
          </cell>
          <cell r="X13" t="str">
            <v>●拍の流れにのってリズムを感じ取ろう/6月
●せんりつのとくちょうを感じ取ろう/9月</v>
          </cell>
          <cell r="Y13" t="str">
            <v>●リズムにのって/5月
●願いの種から/1月
●ほると出てくる不思議な花/2月</v>
          </cell>
          <cell r="Z13" t="str">
            <v>●ギコギコクリエーター/10月
●ゴー！ゴー！ドリームカー/2月
●ほってすって見つけて/2月</v>
          </cell>
        </row>
        <row r="14">
          <cell r="B14" t="str">
            <v>●案内係になろう/5月
●わたしの考えたこと/9月
●ごんぎつね/10月
●クラスで話し合おう/11月
●目的や形式に合わせて書こう/2月</v>
          </cell>
          <cell r="C14" t="str">
            <v>●白いぼうし/4月
●ごんぎつね/12月
●言葉のいろいろな表情/1月</v>
          </cell>
          <cell r="D14" t="str">
            <v>●白いぼうし/4月
●ごんぎつね/11月</v>
          </cell>
          <cell r="E14" t="str">
            <v>●くらべて発見しよう/4月
●白いぼうし/4月
●写真をもとに話そう/6月
●言葉が表す感じ，言葉から受ける感じ/7月
●ごんぎつね/11月
●「便利」ということ/1月</v>
          </cell>
          <cell r="F14" t="str">
            <v>●白いぼうし/4月
●自分の考えをつたえるには/7月
●だれもが関わり合えるように/9月
●&lt;資料&gt;手と心で読む/9月
●ごんぎつね/10月
●「クラブ活動リーフレット」を作ろう/11月
●プラタナスの木/12月</v>
          </cell>
          <cell r="W14" t="str">
            <v>●ひょうしと　せんりつ/5月
●かけ合いと重なり/9月
●気持ちを合わせて（選択）/3月</v>
          </cell>
          <cell r="X14" t="str">
            <v>●拍の流れにのってリズムを感じ取ろう/6月
●せんりつの重なりを感じ取ろう/10月
●いろいろな音のひびきを感じ取ろう/11月</v>
          </cell>
          <cell r="Y14" t="str">
            <v>●ゆめいろらんぷ/3月</v>
          </cell>
        </row>
        <row r="15">
          <cell r="C15" t="str">
            <v>●見学したことを報告しよう/9月
●言葉のいろいろな表情/1月</v>
          </cell>
          <cell r="E15" t="str">
            <v>●見学したことを報告しよう/6月</v>
          </cell>
          <cell r="G15" t="str">
            <v>●ごみのしょ理と利用/9月</v>
          </cell>
          <cell r="H15" t="str">
            <v>●事故・事件のないまちをめざして/4月
●火事を防ぎ，地震にそなえる/5月
●水はどこから/9月</v>
          </cell>
          <cell r="I15" t="str">
            <v>●ごみをへらそう/4月
●水を大切に/5月
●火事からまちを守るには/6月
●安全なまちをめざして/9月
●命の水を求めて/10月</v>
          </cell>
          <cell r="J15" t="str">
            <v>●ごみのゆくえは，どうなっているの
/5月
●水道の水は，どこからくるの/6月</v>
          </cell>
          <cell r="K15" t="str">
            <v>●ごみのしまつと活用/5月
●命とくらしをささえる水/6月
●なくそうこわい火事/9月
●ふせごう，交通事故や事件/11月</v>
          </cell>
          <cell r="Y15" t="str">
            <v>●ハッピーカード/12月</v>
          </cell>
          <cell r="Z15" t="str">
            <v>●幸せを運ぶカード/12月</v>
          </cell>
        </row>
        <row r="16">
          <cell r="B16" t="str">
            <v>●案内係になろう/5月
●お願いやお礼の手紙を書こう/11月</v>
          </cell>
          <cell r="C16" t="str">
            <v>●いらい状とお礼状/9月
●言葉のいろいろな表情/1月
●ミニギャラリーの解説委員になろう/2月</v>
          </cell>
          <cell r="D16" t="str">
            <v>●お願いやお礼の手紙を書こう/5月</v>
          </cell>
          <cell r="E16" t="str">
            <v>●言葉が表す感じ，言葉から受ける感じ/7月</v>
          </cell>
          <cell r="F16" t="str">
            <v>●話す言葉は同じでも/4月</v>
          </cell>
          <cell r="X16" t="str">
            <v>●せんりつの重なりを感じ取ろう/10月</v>
          </cell>
        </row>
        <row r="17">
          <cell r="B17" t="str">
            <v>●こわれた千の楽器/4月
●みんなで新聞を作ろう/6月
●わたしの考えたこと/9月
●クラスで話し合おう/11月
●報告します，みんなの生活/2月
●木竜うるし/2月</v>
          </cell>
          <cell r="C17" t="str">
            <v>●ポレポレ/7月
●み力的な人物をしょうかいしょう/7月
●言葉のいろいろな表情/1月
●ミニギャラリーの解説委員になろう/2月</v>
          </cell>
          <cell r="D17" t="str">
            <v>●こんなこと，ありませんか/5月</v>
          </cell>
          <cell r="E17" t="str">
            <v>●くらべて発見しよう/4月
●クラスで話し合おう/9月
●「不思議図かん」を作ろう/10月
●調べてわかったことを発表しよう/1月
●木竜うるし/3月</v>
          </cell>
          <cell r="F17" t="str">
            <v>●プラタナスの木/12月
●聞き取りメモの工夫/2月</v>
          </cell>
          <cell r="R17" t="str">
            <v>●とじこめた空気と水/10月</v>
          </cell>
          <cell r="S17" t="str">
            <v>●とじこめた空気や水/6月</v>
          </cell>
          <cell r="T17" t="str">
            <v>●空気と水/5月</v>
          </cell>
          <cell r="V17" t="str">
            <v>●とじこめた空気や水/10月</v>
          </cell>
          <cell r="W17" t="str">
            <v>●ひびけ歌声/4月
●かけ合いと重なり/9月
●気持ちを合わせて（選択）/3月</v>
          </cell>
          <cell r="Y17" t="str">
            <v>●みんなで，どんどん　むすんで，つないで/9月
●カードで味わう，形・色/9月
●いい場所見つけて，囲んでみよう/11月
●ハッピーカード/12月</v>
          </cell>
          <cell r="Z17" t="str">
            <v>●光とかげから生まれる形/5月
●つつんだアート/6月
●ゆめのまちへようこそ/7月
●すみですみか/11月
●幸せを運ぶカード/12月</v>
          </cell>
        </row>
        <row r="18">
          <cell r="B18" t="str">
            <v>●ごんぎつね/10月</v>
          </cell>
          <cell r="C18" t="str">
            <v>●ごんぎつね/12月</v>
          </cell>
          <cell r="D18" t="str">
            <v>●ごんぎつね/11月</v>
          </cell>
          <cell r="E18" t="str">
            <v>●ごんぎつね/11月</v>
          </cell>
          <cell r="F18" t="str">
            <v>●ごんぎつね/10月</v>
          </cell>
          <cell r="R18" t="str">
            <v>●物のあたたまり方/1月
●生き物の１年をふり返って/2月</v>
          </cell>
          <cell r="S18" t="str">
            <v>●もののあたたまり方/12月</v>
          </cell>
          <cell r="T18" t="str">
            <v>●もののあたたまり方/2月</v>
          </cell>
          <cell r="U18" t="str">
            <v>●もののあたたまり方/11月</v>
          </cell>
          <cell r="V18" t="str">
            <v>●もののあたたまり方/1月</v>
          </cell>
          <cell r="W18" t="str">
            <v>●ひびけ歌声/4月
●かけ合いと重なり/9月
●気持ちを合わせて（選択）/3月</v>
          </cell>
          <cell r="X18" t="str">
            <v>●せんりつの重なりを感じ取ろう/10月
●いろいろな音のひびきを感じ取ろう/11月</v>
          </cell>
          <cell r="Y18" t="str">
            <v>●見つけたよ，この色　すてきだね，その色/5月
●みんなで，どんどん　むすんで，つないで/9月
●カードで味わう，形・色/9月
●いい場所見つけて，囲んでみよう/11月</v>
          </cell>
          <cell r="Z18" t="str">
            <v>●光とかげから生まれる形/5月
●まぼろしの花/5月
●つつんだアート/6月
●ゆめのまちへようこそ/7月
●すみですみか/11月
●からだでかんしょう/3月</v>
          </cell>
        </row>
        <row r="19">
          <cell r="B19" t="str">
            <v>●漢字辞典の使い方を知ろう/5月
●文の組み立てを考えよう/9月
●文と文をつなぐ言葉の動きを考えよう/10月
●同じ読み方の漢字に気をつけよう/12月
●世界一美しいぼくの村/12月
●漢字を使って読みやすい文を書こう/2月</v>
          </cell>
          <cell r="C19" t="str">
            <v>●要約/5月
●まとまり（段落）と分かりやすさ/6月
●身の回りのメディアを研究しよう/9月
●さわっておどろく/10月
●自分の安全は，自分で守ろう/11月
●生活の中に生きている読書/12月
●これであなたも作家になれる/12月
●世界でいちばんやかましい音/3月</v>
          </cell>
          <cell r="D19" t="str">
            <v>●図書館へ行こう/4月
●文と文をつなぐ言葉/4月
●ふせん紙を使って整理しよう/5月
●漢字辞典を使おう/6月
●漢字の意味/7月
●安全について考えよう/9月
●百科事典で調べよう/9月
●国語辞典を活用しよう/11月
●じゃんけんの仕組み/2月</v>
          </cell>
          <cell r="E19" t="str">
            <v>●分類をもとに本を見つけよう/5月
●漢字辞典の引き方/5月
●二つのことがらをつなぐ/12月
●「便利」ということ/1月</v>
          </cell>
          <cell r="F19" t="str">
            <v>●漢字の組み立て/4月
●漢字辞典の使い方/4月
●いろいろな意味をもつ言葉/6月
●「読むこと」について考えよう/7月
●熟語の意味/2月
●わたしの研究レポート/2月</v>
          </cell>
          <cell r="G19" t="str">
            <v>●事故や事件からくらしを守る/5月
●ごみのしょ理と利用/9月</v>
          </cell>
          <cell r="H19" t="str">
            <v>●事故・事件のないまちをめざして/4月
●火事を防ぎ，地震にそなえる/5月
●ごみはどこへ/7月
</v>
          </cell>
          <cell r="I19" t="str">
            <v>●ごみをへらそう/4月
●火事からまちを守るには/6月
●安全なまちをめざして/9月</v>
          </cell>
          <cell r="J19" t="str">
            <v>●ごみのゆくえは，どうなっているの
/5月
●水道の水は，どこからくるの/6月</v>
          </cell>
          <cell r="K19" t="str">
            <v>●ごみのしまつと活用/5月
●命とくらしをささえる水/6月
●なくそうこわい火事/9月
●ふせごう，交通事故や事件/11月</v>
          </cell>
          <cell r="L19" t="str">
            <v>●折れ線グラフと表/4月
●角の大きさ/4月
●わり算の筆算(1)－わる数が１けた/5月
●垂直・平行と四角形/5月
●大きい数のしくみ/9月
●わり算の筆算(2) －わる数が２けた/9月
●がい数の表し方/10月
●計算のきまり/10月
●面積のはかり方と表し方/11月
●小数のしくみ/11月
●小数のかけ算とわり算/1月
●分数/2月
●直方体と立方体/2月</v>
          </cell>
          <cell r="M19" t="str">
            <v>●大きな数/4月
●折れ線グラフ/4月
●角度/5月
●わり算の筆算/5月
●がい数/6月
●小数/6月
●垂直，平行と四角形/9月
●２けたのわり算/10月
●式と計算/10月
●面積/11月
●変わり方/12月
●そろばん/12月
●小数と整数のかけ算・わり算/1月
●分数/2月
●直方体と立方体/3月</v>
          </cell>
          <cell r="N19" t="str">
            <v>●大きい数/4月
●折れ線グラフ/4月
●角/5月
●いろいろな四角形/5月
●1けたでわるわり算/6月
●小数/9月
●２けたでわるわり算/9月
●そろばん/10月
●がい数/10月
●式と計算/10月
●面積/11月
●小数のかけ算とわり算/12月
●分数/1月
●直方体と立方体/2月
●ともなって変わる量/2月</v>
          </cell>
          <cell r="O19" t="str">
            <v>●大きな数/4月
●わり算の筆算（1）/4月
●がい数/5月
●わり算の筆算（２）/6月
●式と計算/7月
●がい数を使った計算/9月
●面積/9月
●角/10月
●小数のしくみとたし算，ひき算/10月
●垂直，平行と四角形/11月
●そろばん/12月
●小数と整数のかけ算，わり算/1月
●立体/2月
●分数の大きさとたし算，ひき算/2月</v>
          </cell>
          <cell r="P19" t="str">
            <v>●角とその大きさ/4月
●1けたでわるわり算の筆算/4月
●何倍でしょう/5月
●折れ線グラフ/5月
●一億をこえる数/5月
●垂直・平行と四角形/6月
●小数/7月
●式と計算の順じょ/9月
●２けたでわるわり算の筆算/9月
●面積/10月
●がい数とその計算/11月
●もとの数はいくつ/11月
●小数×整数，小数÷整数/11月
●分数/1月
●直方体と立方体/2月</v>
          </cell>
          <cell r="Q19" t="str">
            <v>●大きい数/4月
●角と角度/4月
●わり算/5月
●およその数/5月
●折れ線グラフ/6月
●小数/6月
●そろばん/7月
●四角形/9月
●わり算（2）/10月
●式と計算/10月
●整数の計算/11月
●面積/11月
●計算の見積もり/12月
●分数/1月
●変わり方/1月
●小数のかけ算とわり算/1月
●直方体と立方体/2月</v>
          </cell>
          <cell r="R19" t="str">
            <v>●電気のはたらき/5月
●水のすがたと温度/11月
●自然のなかの水のすがた/12月
●物の体積と温度/10月
●物のあたたまり方/1月</v>
          </cell>
          <cell r="S19" t="str">
            <v>●電池のはたらき/5月
●わたしたちの理科室/11月
●ものの温度と体積/11月
●もののあたたまり方/12月
●すがたをかえる水/2月</v>
          </cell>
          <cell r="T19" t="str">
            <v>●電気のはたらき/6月
●水の３つのすがた/11月
●ものの体積と温度/11月
●もののあたたまり方/2月</v>
          </cell>
          <cell r="U19" t="str">
            <v>●電気のはたらき/5月
●もののあたたまり方/11月
●水のすがた/2月</v>
          </cell>
          <cell r="V19" t="str">
            <v>●電気のはたらき/5月
●みんなで使う理科教室/11月
●ものの温度と体積/11月
●もののあたたまり方/1月
●水のすがた/2月</v>
          </cell>
          <cell r="Y19" t="str">
            <v>●トントンつないで/6月
●ほると出てくる不思議な花/2月</v>
          </cell>
          <cell r="Z19" t="str">
            <v>●ギコギコクリエーター/10月
●ほってすって見つけて/2月</v>
          </cell>
        </row>
        <row r="20">
          <cell r="B20" t="str">
            <v>●ごんぎつね/10月</v>
          </cell>
          <cell r="C20" t="str">
            <v>●ごんぎつね/12月</v>
          </cell>
          <cell r="D20" t="str">
            <v>●ごんぎつね/11月</v>
          </cell>
          <cell r="E20" t="str">
            <v>●ごんぎつね/11月</v>
          </cell>
          <cell r="F20" t="str">
            <v>●ごんぎつね/10月</v>
          </cell>
          <cell r="G20" t="str">
            <v>●事故や事件からくらしを守る/5月</v>
          </cell>
          <cell r="AB20" t="str">
            <v>●育ちゆくからだとわたし/11月
</v>
          </cell>
          <cell r="AC20" t="str">
            <v>●育ちゆく体とわたし/10月</v>
          </cell>
          <cell r="AD20" t="str">
            <v>●育ちゆく体とわたし/2月
</v>
          </cell>
          <cell r="AE20" t="str">
            <v>●育ちゆく体とわたし/2月</v>
          </cell>
        </row>
        <row r="21">
          <cell r="C21" t="str">
            <v>●見学したことを報告しよう/9月
●さわっておどろく/10月</v>
          </cell>
          <cell r="D21" t="str">
            <v>●レポーターになろう/2月
●あたまにつまった石ころが/3月</v>
          </cell>
          <cell r="E21" t="str">
            <v>●見学したことを報告しよう/6月
●「便利」ということ/1月</v>
          </cell>
          <cell r="F21" t="str">
            <v>●新聞を作ろう/5月
●&lt;資料&gt;手と心で読む/9月</v>
          </cell>
          <cell r="G21" t="str">
            <v>●火事からくらしを守る/4月
●事故や事件からくらしを守る/5月</v>
          </cell>
          <cell r="I21" t="str">
            <v>●ごみをへらそう/4月</v>
          </cell>
          <cell r="K21" t="str">
            <v>●県の人々のくらし/2月</v>
          </cell>
        </row>
        <row r="22">
          <cell r="B22" t="str">
            <v>●走れ/5月
●ごんぎつね/10月
●世界一美しいぼくの村/12月</v>
          </cell>
          <cell r="C22" t="str">
            <v>●ごんぎつね/12月</v>
          </cell>
          <cell r="D22" t="str">
            <v>●いわたくんちのおばあちゃん/7月
●ごんぎつね/11月
●新聞でニュースを伝える/12月</v>
          </cell>
          <cell r="E22" t="str">
            <v>●一つの花/9月
●ごんぎつね/11月</v>
          </cell>
          <cell r="F22" t="str">
            <v>●一つの花/6月
●ごんぎつね/10月</v>
          </cell>
          <cell r="Y22" t="str">
            <v>●ハッピーカード/12月</v>
          </cell>
          <cell r="Z22" t="str">
            <v>●幸せを運ぶカード/12月</v>
          </cell>
        </row>
        <row r="23">
          <cell r="B23" t="str">
            <v>●クラスで話し合おう/11月
●報告します，みんなの生活/2月</v>
          </cell>
          <cell r="C23" t="str">
            <v>●遊びの教えっこ/4月</v>
          </cell>
          <cell r="D23" t="str">
            <v>●こんなこと，ありませんか/5月
●お気に入りの場所/10月
●新聞でニュースを伝える/12月</v>
          </cell>
          <cell r="E23" t="str">
            <v>●クラスで話し合おう/9月
●学級新聞を作ろう/9月</v>
          </cell>
          <cell r="F23" t="str">
            <v>●よりよい話し合いをしよう/4月</v>
          </cell>
          <cell r="V23" t="str">
            <v>●天気と1日の気温/5月</v>
          </cell>
          <cell r="Z23" t="str">
            <v>●ゆめのまちへようこそ/7月
●すみですみか/11月</v>
          </cell>
        </row>
        <row r="24">
          <cell r="B24" t="str">
            <v>●メモの取り方をくふうして聞こう/6月
●「ことわざブック」を作ろう/7月
●ごんぎつね/10月
●「百人一首」を声に出して読んでみよう/1月</v>
          </cell>
          <cell r="C24" t="str">
            <v>●頭にかきの木/4月
●百人一首/9月
●声に出して短歌のリズムを楽しもう/9月
●ごんぎつね/12月</v>
          </cell>
          <cell r="D24" t="str">
            <v>●打ち上げ花火のひみつ/5月
●落語　じゅげむ/6月
●声に出して読もう―短歌/7月
●ごんぎつね/11月
●新聞でニュースを伝える/12月</v>
          </cell>
          <cell r="E24" t="str">
            <v>●短歌の世界/6月
●ぞろぞろ/7月
●ごんぎつね/11月</v>
          </cell>
          <cell r="F24" t="str">
            <v>●きせつの言葉１　春の風景/4月
●ごんぎつね/10月
●慣用句/11月</v>
          </cell>
          <cell r="G24" t="str">
            <v>●火事からくらしを守る/4月
●水はどこから/6月
●山ろくに広がる用水/10月
●県の広がり/12月
●特色ある地いきと人々のくらし/1月
●世界とつながるわたしたちの県/3月</v>
          </cell>
          <cell r="H24" t="str">
            <v>●吉田新田はどこにあった/10月
●田を開く/11月
●県の地図を広げて/12月
●焼き物を生かしたまちづくり/1月
●クリークを生かしたまちづくり/2月
●世界とつながるまちづくり/3月</v>
          </cell>
          <cell r="I24" t="str">
            <v>●水を大切に/5月
●命の水を求めて/10月
●神奈川県をかけぬけよう/11月
●伝統のわざを生かして/12月
●海と太陽のめぐみを生かして/2月
●わたしたちの県のこと/3月</v>
          </cell>
          <cell r="J24" t="str">
            <v>●くらしは，どううつり変わってきたのか/9月
●受けつがれてきたものには，どんな願いがあるの/10月
●地いきは，どのように発てんしてきたの/11月
●県のようすは，どうなっているの/12月
●土地にあわせたくらしは，どんなようすなの/2月</v>
          </cell>
          <cell r="K24" t="str">
            <v>●よみがえらせよう，われらの広村/12月
●わたしたちの県のようす/1月
●県の人々のくらし/2月
●人やものによるつながり/3月</v>
          </cell>
          <cell r="L24" t="str">
            <v>●そろばん/7月</v>
          </cell>
          <cell r="M24" t="str">
            <v>●そろばん/12月</v>
          </cell>
          <cell r="N24" t="str">
            <v>●そろばん/10月</v>
          </cell>
          <cell r="O24" t="str">
            <v>●そろばん/12月</v>
          </cell>
          <cell r="W24" t="str">
            <v>●にっぽんのうた　みんなのうた/4月
●にっぽんのうた　みんなのうた/6月
●にっぽんのうた　みんなのうた/10月
●日本のリズム・世界のリズム/11月</v>
          </cell>
          <cell r="X24" t="str">
            <v>●日本の音楽に親しもう/1月</v>
          </cell>
        </row>
        <row r="25">
          <cell r="B25" t="str">
            <v>●ローマ字/6月
●くらしの中の和と洋/11月
●世界一美しいぼくの村/12月</v>
          </cell>
          <cell r="C25" t="str">
            <v>●ポレポレ/7月
●手で食べる，はしで食べる/2月</v>
          </cell>
          <cell r="D25" t="str">
            <v>●ローマ字/10月
●故事成語の物語/1月</v>
          </cell>
          <cell r="E25" t="str">
            <v>●故事成語/12月</v>
          </cell>
          <cell r="G25" t="str">
            <v>●世界とつながるわたしたちの県/3月</v>
          </cell>
          <cell r="H25" t="str">
            <v>●世界とつながるまちづくり/3月</v>
          </cell>
          <cell r="W25" t="str">
            <v>●日本のリズム・世界のリズム/11月</v>
          </cell>
        </row>
        <row r="26">
          <cell r="C26" t="str">
            <v>●ぼくがここに/3月</v>
          </cell>
          <cell r="D26" t="str">
            <v>●いわたくんちのおばあちゃん/7月</v>
          </cell>
          <cell r="E26" t="str">
            <v>●ウミガメの命をつなぐ/10月</v>
          </cell>
          <cell r="F26" t="str">
            <v>●一つの花/6月</v>
          </cell>
          <cell r="R26" t="str">
            <v>●動物のからだのつくりと運動/4月</v>
          </cell>
          <cell r="S26" t="str">
            <v>●わたしたちの体と運動/9月</v>
          </cell>
          <cell r="T26" t="str">
            <v>●人の体のつくりと運動／3月</v>
          </cell>
          <cell r="U26" t="str">
            <v>●体のつくりと運動/5月</v>
          </cell>
          <cell r="AB26" t="str">
            <v>●育ちゆくからだとわたし/11月
</v>
          </cell>
          <cell r="AC26" t="str">
            <v>●育ちゆく体とわたし/10月</v>
          </cell>
          <cell r="AD26" t="str">
            <v>●育ちゆく体とわたし/2月
</v>
          </cell>
          <cell r="AE26" t="str">
            <v>●育ちゆく体とわたし/2月</v>
          </cell>
        </row>
        <row r="27">
          <cell r="B27" t="str">
            <v>●ヤドカリとイソギンチャク/4月
●ふしぎ/9月
●よかったなあ/9月
●ごんぎつね/10月</v>
          </cell>
          <cell r="C27" t="str">
            <v>●白いぼうし/4月
●ムササビのひみつ/5月
●アメンボはにん者か/5月
●「落ち葉」ではなく「落ちえだ」/10月
●ごんぎつね/12月</v>
          </cell>
          <cell r="D27" t="str">
            <v>●白いぼうし/4月
●夏の海/9月
●ごんぎつね/11月
●月のかげ絵/11月</v>
          </cell>
          <cell r="E27" t="str">
            <v>●春のうた/4月
●白いぼうし/4月
●花を見つける手がかり/5月
●ウミガメの命をつなぐ/10月
●ごんぎつね/11月</v>
          </cell>
          <cell r="F27" t="str">
            <v>●白いぼうし/4月
●きせつの言葉１　春の風景/4月
●きせつの言葉２　夏の風景/7月
●かげ/7月
●ごんぎつね/10月
●きせつの言葉３　秋の風景/10月
●季節の言葉４　冬の風景/1月
●ウナギのなぞを追って/1月</v>
          </cell>
          <cell r="G27" t="str">
            <v>●水はどこから/6月
●県の広がり/12月
●特色ある地いきと人々のくらし/1月
</v>
          </cell>
          <cell r="H27" t="str">
            <v>●ごみはどこへ/7月
●水はどこから/9月
●県の地図を広げて/12月
</v>
          </cell>
          <cell r="I27" t="str">
            <v>●水を大切に/5月
●命の水を求めて/10月
●神奈川県をかけぬけよう/11月
●海と太陽のめぐみを生かして/2月</v>
          </cell>
          <cell r="J27" t="str">
            <v>●ごみのゆくえは，どうなっているの
/5月
●水道の水は，どこからくるの/6月
●土地にあわせたくらしは，どんなようすなの/2月</v>
          </cell>
          <cell r="K27" t="str">
            <v>●ごみのしまつと活用/5月
●よみがえらせよう，われらの広村/12月
●県の人々のくらし/2月</v>
          </cell>
          <cell r="R27" t="str">
            <v>●あたたかくなると/4月
●動物のからだのつくりと運動/4月
●天気と気温/5月
●電気のはたらき/5月
●暑くなると/6月
●夏の星/7月
●月や星の動き/9月
●すずしくなると/9月
●水のすがたと温度/11月
●自然のなかの水のすがた/12月
●冬の星/1月
●寒くなると/1月
●生き物の１年をふり返って/2月</v>
          </cell>
          <cell r="S27" t="str">
            <v>●季節と生き物（春）/4月
●天気と気温/4月
●電池のはたらき/5月
●星の明るさや色/7月
●季節と生き物（夏）/7月
●季節と生き物（夏の終わり）/9月
●月の動き/10月
●季節と生き物（秋）/10月
●星の動き/1月
●季節と生き物（冬）/1月
●すがたをかえる水/2月
●自然の中の水/3月</v>
          </cell>
          <cell r="T27" t="str">
            <v>●あたたかくなって/4月
●1日の気温と天気/5月
●空気と水/5月
●電気のはたらき/6月
●暑い季節/7月
●夏の星/7月
●月や星の動き/9月
●すずしくなると/10月
●自然の中の水/10月
●水の３つのすがた/11月
●冬の星/1月
●寒さの中でも/1月
●人の体のつくりと運動／3月</v>
          </cell>
          <cell r="U27" t="str">
            <v>●季節と生き物/4月
●天気による気温の変化/5月
●電気のはたらき/5月
●夏と生き物/6月
●夏の星/7月
●月や星の動き/9月
●秋と生き物/10月
●冬と生き物/1月
●生き物の１年/1月
●水のすがた/2月
●水のゆくえ/2月</v>
          </cell>
          <cell r="V27" t="str">
            <v>●春の生き物/4月
●天気と1日の気温/5月
●電気のはたらき/5月
●夏の生き物/6月
●夏の夜空/7月
●月や星/9月
●ヒトの体のつくりと運動/10月
●秋の生き物/11月
●冬の夜空/1月
●冬の生き物/1月
●水のすがた/2月
●水のゆくえ/3月
●生き物の1年間/3月</v>
          </cell>
          <cell r="Y27" t="str">
            <v>●木々を見つめて/7月
●いい場所見つけて，囲んでみよう/11月</v>
          </cell>
          <cell r="Z27" t="str">
            <v>●光とかげから生まれる形/5月
●まぼろしの花/5月
●光のさしこむ絵/11月
●すみですみか/11月
●森のげいじゅつ家/1月</v>
          </cell>
        </row>
        <row r="28">
          <cell r="D28" t="str">
            <v>●冬の満月/11月</v>
          </cell>
          <cell r="F28" t="str">
            <v>●プラタナスの木/12月
●初雪のふる日/3月</v>
          </cell>
          <cell r="R28" t="str">
            <v>●夏の星/7月
●月や星の動き/9月
●冬の星/1月</v>
          </cell>
          <cell r="S28" t="str">
            <v>●星の明るさや色/7月
●月の動き/10月
●星の動き/1月</v>
          </cell>
          <cell r="T28" t="str">
            <v>●夏の星/7月
●月や星の動き/9月
●冬の星/1月</v>
          </cell>
          <cell r="U28" t="str">
            <v>●夏の星/7月
●月や星の動き/9月</v>
          </cell>
          <cell r="V28" t="str">
            <v>●夏の夜空/7月
●月や星/9月
●冬の夜空/1月</v>
          </cell>
          <cell r="W28" t="str">
            <v>●にっぽんのうた　みんなのうた/4月
●音楽のききどころ/2月</v>
          </cell>
          <cell r="X28" t="str">
            <v>●曲の気分を感じ取ろう/2月</v>
          </cell>
          <cell r="Y28" t="str">
            <v>●ゆめいろらんぷ/3月</v>
          </cell>
          <cell r="Z28" t="str">
            <v>●見つけたよ ためしたよ/形や色を楽しもう/4月
●からだでかんしょう/3月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9"/>
  <sheetViews>
    <sheetView tabSelected="1" view="pageBreakPreview" zoomScaleSheetLayoutView="100" zoomScalePageLayoutView="0" workbookViewId="0" topLeftCell="A1">
      <selection activeCell="A1" sqref="A1"/>
    </sheetView>
  </sheetViews>
  <sheetFormatPr defaultColWidth="9.140625" defaultRowHeight="15"/>
  <cols>
    <col min="1" max="1" width="2.421875" style="5" bestFit="1" customWidth="1"/>
    <col min="2" max="3" width="9.00390625" style="4" customWidth="1"/>
    <col min="4" max="15" width="15.8515625" style="4" customWidth="1"/>
    <col min="16" max="16384" width="9.00390625" style="4" customWidth="1"/>
  </cols>
  <sheetData>
    <row r="1" spans="1:7" ht="15">
      <c r="A1" s="79" t="s">
        <v>388</v>
      </c>
      <c r="B1" s="62"/>
      <c r="C1" s="62"/>
      <c r="D1" s="62"/>
      <c r="E1" s="62"/>
      <c r="F1" s="62"/>
      <c r="G1" s="19"/>
    </row>
    <row r="2" spans="1:15" s="16" customFormat="1" ht="12">
      <c r="A2" s="17"/>
      <c r="B2" s="18"/>
      <c r="C2" s="18"/>
      <c r="D2" s="18"/>
      <c r="E2" s="18"/>
      <c r="F2" s="18"/>
      <c r="G2" s="18"/>
      <c r="H2" s="142" t="s">
        <v>63</v>
      </c>
      <c r="I2" s="163" t="s">
        <v>62</v>
      </c>
      <c r="J2" s="164"/>
      <c r="K2" s="164"/>
      <c r="L2" s="165"/>
      <c r="M2" s="168"/>
      <c r="N2" s="169"/>
      <c r="O2" s="63"/>
    </row>
    <row r="3" spans="1:15" s="16" customFormat="1" ht="10.5">
      <c r="A3" s="17"/>
      <c r="H3" s="143"/>
      <c r="I3" s="139" t="s">
        <v>61</v>
      </c>
      <c r="J3" s="140"/>
      <c r="K3" s="140"/>
      <c r="L3" s="141"/>
      <c r="M3" s="166"/>
      <c r="N3" s="167"/>
      <c r="O3" s="61"/>
    </row>
    <row r="4" spans="1:15" s="16" customFormat="1" ht="10.5">
      <c r="A4" s="17"/>
      <c r="H4" s="144"/>
      <c r="I4" s="172" t="s">
        <v>60</v>
      </c>
      <c r="J4" s="173"/>
      <c r="K4" s="173"/>
      <c r="L4" s="174"/>
      <c r="M4" s="170"/>
      <c r="N4" s="171"/>
      <c r="O4" s="61"/>
    </row>
    <row r="5" ht="5.25" customHeight="1"/>
    <row r="6" spans="1:15" ht="11.25">
      <c r="A6" s="145"/>
      <c r="B6" s="146"/>
      <c r="C6" s="147"/>
      <c r="D6" s="64" t="s">
        <v>59</v>
      </c>
      <c r="E6" s="65" t="s">
        <v>58</v>
      </c>
      <c r="F6" s="65" t="s">
        <v>57</v>
      </c>
      <c r="G6" s="65" t="s">
        <v>56</v>
      </c>
      <c r="H6" s="65" t="s">
        <v>55</v>
      </c>
      <c r="I6" s="65" t="s">
        <v>54</v>
      </c>
      <c r="J6" s="65" t="s">
        <v>53</v>
      </c>
      <c r="K6" s="65" t="s">
        <v>52</v>
      </c>
      <c r="L6" s="65" t="s">
        <v>51</v>
      </c>
      <c r="M6" s="65" t="s">
        <v>50</v>
      </c>
      <c r="N6" s="66" t="s">
        <v>49</v>
      </c>
      <c r="O6" s="69" t="s">
        <v>68</v>
      </c>
    </row>
    <row r="7" spans="1:15" ht="120" customHeight="1" thickBot="1">
      <c r="A7" s="178" t="s">
        <v>48</v>
      </c>
      <c r="B7" s="179"/>
      <c r="C7" s="15" t="s">
        <v>47</v>
      </c>
      <c r="D7" s="1" t="s">
        <v>150</v>
      </c>
      <c r="E7" s="35" t="s">
        <v>70</v>
      </c>
      <c r="F7" s="35" t="s">
        <v>143</v>
      </c>
      <c r="G7" s="35" t="s">
        <v>151</v>
      </c>
      <c r="H7" s="35" t="s">
        <v>152</v>
      </c>
      <c r="I7" s="35" t="s">
        <v>153</v>
      </c>
      <c r="J7" s="35" t="s">
        <v>147</v>
      </c>
      <c r="K7" s="35" t="s">
        <v>72</v>
      </c>
      <c r="L7" s="35" t="s">
        <v>74</v>
      </c>
      <c r="M7" s="35" t="s">
        <v>76</v>
      </c>
      <c r="N7" s="67" t="s">
        <v>148</v>
      </c>
      <c r="O7" s="70" t="s">
        <v>149</v>
      </c>
    </row>
    <row r="8" spans="1:15" ht="37.5" customHeight="1" thickTop="1">
      <c r="A8" s="150" t="s">
        <v>46</v>
      </c>
      <c r="B8" s="151"/>
      <c r="C8" s="152"/>
      <c r="D8" s="11" t="s">
        <v>45</v>
      </c>
      <c r="E8" s="10" t="s">
        <v>44</v>
      </c>
      <c r="F8" s="10" t="s">
        <v>43</v>
      </c>
      <c r="G8" s="10" t="s">
        <v>42</v>
      </c>
      <c r="H8" s="10" t="s">
        <v>67</v>
      </c>
      <c r="I8" s="10" t="s">
        <v>41</v>
      </c>
      <c r="J8" s="10" t="s">
        <v>40</v>
      </c>
      <c r="K8" s="10" t="s">
        <v>39</v>
      </c>
      <c r="L8" s="10" t="s">
        <v>38</v>
      </c>
      <c r="M8" s="10" t="s">
        <v>64</v>
      </c>
      <c r="N8" s="9" t="s">
        <v>37</v>
      </c>
      <c r="O8" s="71"/>
    </row>
    <row r="9" spans="1:15" ht="45" customHeight="1">
      <c r="A9" s="148" t="s">
        <v>36</v>
      </c>
      <c r="B9" s="153" t="s">
        <v>35</v>
      </c>
      <c r="C9" s="154"/>
      <c r="D9" s="36" t="s">
        <v>80</v>
      </c>
      <c r="E9" s="37" t="s">
        <v>78</v>
      </c>
      <c r="F9" s="37" t="s">
        <v>81</v>
      </c>
      <c r="G9" s="37" t="s">
        <v>83</v>
      </c>
      <c r="H9" s="37" t="s">
        <v>84</v>
      </c>
      <c r="I9" s="37" t="s">
        <v>85</v>
      </c>
      <c r="J9" s="37" t="s">
        <v>89</v>
      </c>
      <c r="K9" s="37" t="s">
        <v>92</v>
      </c>
      <c r="L9" s="37" t="s">
        <v>86</v>
      </c>
      <c r="M9" s="37" t="s">
        <v>88</v>
      </c>
      <c r="N9" s="38" t="s">
        <v>93</v>
      </c>
      <c r="O9" s="72"/>
    </row>
    <row r="10" spans="1:15" ht="41.25" customHeight="1" thickBot="1">
      <c r="A10" s="149"/>
      <c r="B10" s="155" t="s">
        <v>34</v>
      </c>
      <c r="C10" s="156"/>
      <c r="D10" s="39" t="s">
        <v>82</v>
      </c>
      <c r="E10" s="40" t="s">
        <v>79</v>
      </c>
      <c r="F10" s="40"/>
      <c r="G10" s="40"/>
      <c r="H10" s="40"/>
      <c r="I10" s="40" t="s">
        <v>79</v>
      </c>
      <c r="J10" s="40" t="s">
        <v>90</v>
      </c>
      <c r="K10" s="40"/>
      <c r="L10" s="40" t="s">
        <v>79</v>
      </c>
      <c r="M10" s="40" t="s">
        <v>91</v>
      </c>
      <c r="N10" s="41" t="s">
        <v>87</v>
      </c>
      <c r="O10" s="73"/>
    </row>
    <row r="11" spans="1:15" ht="144.75" customHeight="1" thickTop="1">
      <c r="A11" s="175" t="s">
        <v>33</v>
      </c>
      <c r="B11" s="14" t="s">
        <v>32</v>
      </c>
      <c r="C11" s="20" t="s">
        <v>6</v>
      </c>
      <c r="D11" s="23" t="str">
        <f>VLOOKUP(C11,国語,2,FALSE)</f>
        <v>●こんなところが同じだね
Ｂ 相互理解，寛容
●春のうた　
Ｄ 自然愛護
●白いぼうし
Ｂ 親切，思いやり
Ｄ 自然愛護
●図書館の達人になろう
Ｃ 規則の尊重
●漢字の組み立て
Ｃ 規則の尊重
●漢字辞典の使い方
Ｃ 規則の尊重
●春の楽しみ
Ｃ 伝統と文化の尊重，国や郷土を愛する態度
Ｄ 自然愛護
●聞き取りメモのくふう
Ａ 節度，節制
Ａ 個性の伸長
●話し方や聞き方から伝わること
Ｂ 礼儀</v>
      </c>
      <c r="E11" s="24" t="str">
        <f>VLOOKUP(C11,国語,3,FALSE)</f>
        <v>●漢字の広場①
Ａ 個性の伸長
●思いやりのデザイン
Ｂ 親切，思いやり
●アップとルーズで伝える
Ａ 善悪の判断，自律，自由と責任
●考えと例
Ｃ 規則の尊重
●カンジーはかせの都道府県の旅 １
Ａ 希望と勇気，努力と強い意志
●お礼の気持ちを伝えよう
Ｂ 感謝
Ｂ 礼儀</v>
      </c>
      <c r="F11" s="24" t="str">
        <f>VLOOKUP(C11,国語,4,FALSE)</f>
        <v>●漢字の広場②
Ｃ 規則の尊重
●一つの花
Ａ 節度，節制
Ｃ 家族愛，家庭生活の充実
Ｄ 生命の尊さ
●つなぎ言葉のはたらきを知ろう
Ｃ 規則の尊重
●短歌・俳句に親しもう（一）
Ｃ 伝統と文化の尊重，国や郷土を愛する態度
●要約するとき
Ｃ 規則の尊重
●新聞を作ろう
Ａ 希望と勇気，努力と強い意志
Ｂ 友情，信頼
Ｃ 勤労，公共の精神
●アンケート調査のしかた
Ａ 希望と勇気，努力と強い意志</v>
      </c>
      <c r="G11" s="24" t="str">
        <f>VLOOKUP(C11,国語,5,FALSE)</f>
        <v>●カンジーはかせの都道府県の旅２
Ａ 希望と勇気，努力と強い意志
●夏の楽しみ
Ｃ 伝統と文化の尊重，国や郷土を愛する態度
Ｄ 自然愛護
●事実にもとづいて書かれた本を読もう
Ａ 善悪の判断，自律，自由と責任
●ランドセルは海をこえて
Ｂ 友情，信頼
Ｃ 国際理解，国際親善</v>
      </c>
      <c r="H11" s="24" t="str">
        <f>VLOOKUP(C11,国語,6,FALSE)</f>
        <v>●忘れもの
Ａ 正直，誠実
●ぼくは川
Ｄ 自然愛護
●あなたなら，どう言う
Ａ 節度，節制
●パンフレットを読もう
Ａ 善悪の判断，自律，自由と責任
●いろいろな意味をもつ言葉
Ａ 善悪の判断，自律，自由と責任
●漢字の広場③
Ａ 個性の伸長
●ごんぎつね
Ａ 正直，誠実
Ｂ 親切，思いやり
Ｂ 相互理解，寛容
Ｃ 公正，公平，社会正義
Ｃ 家族愛，家庭生活の充実
Ｃ 伝統と文化の尊重，国や郷土を愛する態度
Ｄ 自然愛護
</v>
      </c>
      <c r="I11" s="24" t="str">
        <f>VLOOKUP(C11,国語,7,FALSE)</f>
        <v>●秋の楽しみ
Ｃ 伝統と文化の尊重，国や郷土を愛する態度
Ｄ 自然愛護
●クラスみんなで決めるには
Ｂ 相互理解，寛容
Ｃ 公正，公平，社会正義
Ｃ よりよい学校生活，集団生活の充実
●漢字の広場④
Ａ 個性の伸長
●世界にほこる和紙
Ｃ 伝統と文化の尊重，国や郷土を愛する態度
●百科事典での調べ方
Ｃ 規則の尊重
●伝統工芸のよさを伝えよう
Ａ 希望と勇気，努力と強い意志
Ｃ 伝統と文化の尊重，国や郷土を愛する態度</v>
      </c>
      <c r="J11" s="24" t="str">
        <f>VLOOKUP(C11,国語,8,FALSE)</f>
        <v>●慣用句
Ｃ 伝統と文化の尊重，国や郷土を愛する態度
●短歌・俳句に親しもう（二）
Ｃ 伝統と文化の尊重，国や郷土を愛する態度
●漢字の広場⑤
Ａ 個性の伸長</v>
      </c>
      <c r="K11" s="24" t="str">
        <f>VLOOKUP(C11,国語,9,FALSE)</f>
        <v>●プラタナスの木
Ａ 善悪の判断，自律，自由と責任
Ｂ 親切，思いやり
Ｂ 友情，信頼
Ｄ 感動，畏敬の念
●感動を言葉に
Ａ 個性の伸長
●冬の楽しみ
Ｃ 伝統と文化の尊重，国や郷土を愛する態度
Ｄ 自然愛護</v>
      </c>
      <c r="L11" s="24" t="str">
        <f>VLOOKUP(C11,国語,10,FALSE)</f>
        <v>●自分だけの詩集を作ろう
Ａ 個性の伸長
Ｄ 自然愛護
●熟語の意味
Ｃ 規則の尊重
●漢字の広場⑥
Ａ 個性の伸長
●ウナギのなぞを追って
Ａ 希望と勇気，努力と強い意志
Ｄ 自然愛護</v>
      </c>
      <c r="M11" s="24" t="str">
        <f>VLOOKUP(C11,国語,11,FALSE)</f>
        <v>●つながりに気をつけよう
Ｃ 規則の尊重
●もしものときにそなえよう
Ａ 善悪の判断，自律，自由と責任
Ａ 節度，節制
●調べて話そう，生活調査隊
Ｂ 友情，信頼</v>
      </c>
      <c r="N11" s="25" t="str">
        <f>VLOOKUP(C11,国語,12,FALSE)</f>
        <v>●まちがえやすい漢字
Ｃ 規則の尊重
●初雪のふる日
Ａ 善悪の判断，自律，自由と責任</v>
      </c>
      <c r="O11" s="74">
        <f>VLOOKUP(C11,国語,13,FALSE)</f>
        <v>0</v>
      </c>
    </row>
    <row r="12" spans="1:15" ht="58.5" customHeight="1">
      <c r="A12" s="176"/>
      <c r="B12" s="13" t="s">
        <v>31</v>
      </c>
      <c r="C12" s="21" t="s">
        <v>3</v>
      </c>
      <c r="D12" s="29" t="str">
        <f>VLOOKUP(C12,社会,2,FALSE)</f>
        <v>●わたしたちの県
Ｃ 伝統と文化の尊重，国や郷土を愛する態度</v>
      </c>
      <c r="E12" s="27" t="str">
        <f>VLOOKUP(C12,社会,3,FALSE)</f>
        <v>●住みよいくらしをつくる
Ａ 節度，節制
Ａ 希望と勇気，努力と強い意志
Ｂ 親切，思いやり
Ｃ 規則の尊重
Ｃ 勤労，公共の精神
Ｃ よりよい学校生活，集団生活の充実
Ｄ 自然愛護</v>
      </c>
      <c r="F12" s="30">
        <f>VLOOKUP(C12,社会,4,FALSE)</f>
        <v>0</v>
      </c>
      <c r="G12" s="30">
        <f>VLOOKUP(C12,社会,5,FALSE)</f>
        <v>0</v>
      </c>
      <c r="H12" s="27" t="str">
        <f>VLOOKUP(C12,社会,6,FALSE)</f>
        <v>●自然災害からくらしを守る
Ａ 善悪の判断，自律，自由と責任
Ａ 希望と勇気，努力と強い意志
Ｂ 親切，思いやり
Ｃ 伝統と文化の尊重，国や郷土を愛する態度
Ｄ 生命の尊さ</v>
      </c>
      <c r="I12" s="30" t="str">
        <f>VLOOKUP(C12,社会,7,FALSE)</f>
        <v>●きょう土の伝統・文化と先人たち
Ａ 希望と勇気，努力と強い意志
Ｃ 勤労，公共の精神
Ｃ 伝統と文化の尊重，国や郷土を愛する態度</v>
      </c>
      <c r="J12" s="30">
        <f>VLOOKUP(C12,社会,8,FALSE)</f>
        <v>0</v>
      </c>
      <c r="K12" s="27">
        <f>VLOOKUP(C12,社会,9,FALSE)</f>
        <v>0</v>
      </c>
      <c r="L12" s="30" t="str">
        <f>VLOOKUP(C12,社会,10,FALSE)</f>
        <v>●特色ある地いきと人々のくらし
Ａ 希望と勇気，努力と強い意志
Ｂ 友情，信頼
Ｃ 伝統と文化の尊重，国や郷土を愛する態度
Ｃ 国際理解，国際親善</v>
      </c>
      <c r="M12" s="30">
        <f>VLOOKUP(C12,社会,11,FALSE)</f>
        <v>0</v>
      </c>
      <c r="N12" s="31">
        <f>VLOOKUP(C12,社会,12,FALSE)</f>
        <v>0</v>
      </c>
      <c r="O12" s="75">
        <f>VLOOKUP(C12,社会,13,FALSE)</f>
        <v>0</v>
      </c>
    </row>
    <row r="13" spans="1:15" ht="85.5" customHeight="1">
      <c r="A13" s="176"/>
      <c r="B13" s="13" t="s">
        <v>0</v>
      </c>
      <c r="C13" s="21" t="s">
        <v>3</v>
      </c>
      <c r="D13" s="26" t="str">
        <f>VLOOKUP(C13,算数,2,FALSE)</f>
        <v>●学びのとびら
Ａ 個性の伸長
●１億より大きい数を調べよう
Ｃ 規則の尊重
Ｃ 国際理解，国際親善
●グラフや表を使って調べよう
Ｃ よりよい学校生活，集団生活の充実</v>
      </c>
      <c r="E13" s="27" t="str">
        <f>VLOOKUP(C13,算数,3,FALSE)</f>
        <v>●わり算のしかたを考えよう
Ｃ 公正，公平，社会正義
Ｃ 国際理解，国際親善</v>
      </c>
      <c r="F13" s="30" t="str">
        <f>VLOOKUP(C13,算数,4,FALSE)</f>
        <v>●角の大きさの表し方を調べよう
Ｃ 規則の尊重
●小数のしくみを調べよう
Ｃ 規則の尊重</v>
      </c>
      <c r="G13" s="30" t="str">
        <f>VLOOKUP(C13,算数,5,FALSE)</f>
        <v>●考える力をのばそう
Ｃ 規則の尊重
●そろばん
Ｃ 規則の尊重
</v>
      </c>
      <c r="H13" s="27" t="str">
        <f>VLOOKUP(C13,算数,6,FALSE)</f>
        <v>●わり算の筆算を考えよう
Ｃ 公正，公平，社会正義
●倍の見方
Ｃ 規則の尊重</v>
      </c>
      <c r="I13" s="27" t="str">
        <f>VLOOKUP(C13,算数,7,FALSE)</f>
        <v>●およその数の使い方や表し方を調べよう
Ｃ 規則の尊重
●算数で読みとこう
Ｃ 規則の尊重
Ｃ よりよい学校生活，集団生活の充実
●計算のやくそくを調べよう
Ａ 個性の伸長
Ｃ 規則の尊重</v>
      </c>
      <c r="J13" s="27" t="str">
        <f>VLOOKUP(C13,算数,8,FALSE)</f>
        <v>●四角形の特ちょうを調べよう
Ｃ 規則の尊重</v>
      </c>
      <c r="K13" s="30" t="str">
        <f>VLOOKUP(C13,算数,9,FALSE)</f>
        <v>●分数をくわしく調べよう
Ｃ 規則の尊重
●どのように変わるか調べよう
Ｃ 規則の尊重</v>
      </c>
      <c r="L13" s="27" t="str">
        <f>VLOOKUP(C13,算数,10,FALSE)</f>
        <v>●広さの表し方を考えよう
Ａ 個性の伸長
Ｃ 規則の尊重</v>
      </c>
      <c r="M13" s="27" t="str">
        <f>VLOOKUP(C13,算数,11,FALSE)</f>
        <v>●小数のかけ算とわり算を考えよう
Ｃ 規則の尊重
●どんな計算に なるのかな？
Ｃ 規則の尊重
●箱の形の特ちょうを調べよう
Ａ 個性の伸長
</v>
      </c>
      <c r="N13" s="31" t="str">
        <f>VLOOKUP(C13,算数,12,FALSE)</f>
        <v>●考える力をのばそう
Ｃ 規則の尊重
●算数で読みとこう
Ａ 節度，節制
Ｃ 規則の尊重
●4年のふくしゅう
Ａ 希望と勇気，努力と強い意志</v>
      </c>
      <c r="O13" s="75">
        <f>VLOOKUP(C13,算数,13,FALSE)</f>
        <v>0</v>
      </c>
    </row>
    <row r="14" spans="1:15" ht="90" customHeight="1">
      <c r="A14" s="176"/>
      <c r="B14" s="13" t="s">
        <v>30</v>
      </c>
      <c r="C14" s="21" t="s">
        <v>10</v>
      </c>
      <c r="D14" s="26" t="str">
        <f>VLOOKUP(C14,理科,2,FALSE)</f>
        <v>●季節と生物［1］春の始まり
Ｄ 生命の尊さ
Ｄ 自然愛護
●天気と気温
Ｄ 自然愛護</v>
      </c>
      <c r="E14" s="27" t="str">
        <f>VLOOKUP(C14,理科,3,FALSE)</f>
        <v>●季節と生物［2］春
Ｄ 生命の尊さ
Ｄ 自然愛護
●電池のはたらき
Ａ 個性の伸長
Ｂ 相互理解，寛容</v>
      </c>
      <c r="F14" s="27" t="str">
        <f>VLOOKUP(C14,理科,4,FALSE)</f>
        <v>●とじこめた空気や水
Ａ 個性の伸長
Ｂ 相互理解，寛容
</v>
      </c>
      <c r="G14" s="27" t="str">
        <f>VLOOKUP(C14,理科,5,FALSE)</f>
        <v>●季節と生物［3］夏
Ｄ 生命の尊さ
Ｄ 自然愛護
●星や月［1］月の明るさや色
Ｄ 自然愛護
●自由研究
Ａ 個性の伸長</v>
      </c>
      <c r="H14" s="27" t="str">
        <f>VLOOKUP(C14,理科,6,FALSE)</f>
        <v>●自由研究
Ａ 個性の伸長
●季節と生物［4］夏の終わり
Ｄ 生命の尊さ
Ｄ 自然愛護
●雨水のゆくえ
Ｂ 相互理解，寛容
Ｄ 自然愛護
</v>
      </c>
      <c r="I14" s="27" t="str">
        <f>VLOOKUP(C14,理科,7,FALSE)</f>
        <v>●星や月［2］月と星の位置の変化
Ｂ 相互理解，寛容
Ｄ 自然愛護
</v>
      </c>
      <c r="J14" s="27" t="str">
        <f>VLOOKUP(C14,理科,8,FALSE)</f>
        <v>●わたしたちの体と運動
Ａ 個性の伸長
Ｄ 生命の尊さ
●季節と生き物［5］秋
Ｄ 生命の尊さ
Ｄ 自然愛護
●ものの温度と体積
Ｂ 相互理解，寛容
Ｃ 規則の尊重</v>
      </c>
      <c r="K14" s="30" t="str">
        <f>VLOOKUP(C14,理科,9,FALSE)</f>
        <v>●星や月［3］冬の星 
Ｄ 自然愛護</v>
      </c>
      <c r="L14" s="27" t="str">
        <f>VLOOKUP(C14,理科,10,FALSE)</f>
        <v>●季節と生物［6］冬
Ｄ 生命の尊さ
Ｄ 自然愛護</v>
      </c>
      <c r="M14" s="27" t="str">
        <f>VLOOKUP(C14,理科,11,FALSE)</f>
        <v>●もののあたたまり方
Ｂ 相互理解，寛容
Ｃ 規則の尊重
●すがたを変える水
Ｂ 相互理解，寛容
Ｃ 規則の尊重</v>
      </c>
      <c r="N14" s="31">
        <f>VLOOKUP(C14,理科,13,FALSE)</f>
        <v>0</v>
      </c>
      <c r="O14" s="75">
        <f>VLOOKUP(C14,理科,13,FALSE)</f>
        <v>0</v>
      </c>
    </row>
    <row r="15" spans="1:15" ht="72" customHeight="1">
      <c r="A15" s="176"/>
      <c r="B15" s="13" t="s">
        <v>1</v>
      </c>
      <c r="C15" s="21" t="s">
        <v>16</v>
      </c>
      <c r="D15" s="26" t="str">
        <f>VLOOKUP(C15,音楽,2,FALSE)</f>
        <v>●音楽で心の輪を広げよう
Ｂ 友情，信頼
Ｃ 伝統と文化の尊重，国や郷土を愛する態度
Ｄ 感動，畏敬の念</v>
      </c>
      <c r="E15" s="30" t="str">
        <f>VLOOKUP(C15,音楽,3,FALSE)</f>
        <v>●歌声のひびきを感じ取ろう
Ｂ 相互理解，寛容
Ｃ 伝統と文化の尊重，国や郷土を愛する態度
Ｄ 感動，畏敬の念
</v>
      </c>
      <c r="F15" s="27" t="str">
        <f>VLOOKUP(C15,音楽,4,FALSE)</f>
        <v>●いろいろなリズムを感じ取ろう
Ａ 個性の伸長
Ｃ よりよい学校生活，集団生活の充実</v>
      </c>
      <c r="G15" s="30" t="str">
        <f>VLOOKUP(C15,音楽,5,FALSE)</f>
        <v>●ちいきに伝わる音楽に親しもう
Ｃ 伝統と文化の尊重，国や郷土を愛する態度
Ｄ 感動，畏敬の念</v>
      </c>
      <c r="H15" s="27" t="str">
        <f>VLOOKUP(C15,音楽,6,FALSE)</f>
        <v>●せんりつのとくちょうを感じ取ろう
Ｂ 相互理解，寛容
Ｄ 感動，畏敬の念
</v>
      </c>
      <c r="I15" s="27" t="str">
        <f>VLOOKUP(C15,音楽,7,FALSE)</f>
        <v>●せんりつの重なりを感じ取ろう
Ｂ 友情，信頼
Ｃ 伝統と文化の尊重，国や郷土を愛する態度
Ｄ 感動，畏敬の念
</v>
      </c>
      <c r="J15" s="27" t="str">
        <f>VLOOKUP(C15,音楽,8,FALSE)</f>
        <v>●いろいろな音のひびきを感じ取ろう
Ｄ 感動，畏敬の念</v>
      </c>
      <c r="K15" s="30">
        <f>VLOOKUP(C15,音楽,9,FALSE)</f>
        <v>0</v>
      </c>
      <c r="L15" s="27" t="str">
        <f>VLOOKUP(C15,音楽,10,FALSE)</f>
        <v>●日本の音楽でつながろう
Ｃ 伝統と文化の尊重，国や郷土を愛する態度
Ｄ 感動，畏敬の念</v>
      </c>
      <c r="M15" s="27" t="str">
        <f>VLOOKUP(C15,音楽,11,FALSE)</f>
        <v>●曲の気分を感じ取ろう
Ｂ 友情，信頼
Ｄ 感動，畏敬の念
</v>
      </c>
      <c r="N15" s="31">
        <f>VLOOKUP(C15,音楽,12,FALSE)</f>
        <v>0</v>
      </c>
      <c r="O15" s="75" t="str">
        <f>VLOOKUP(C15,音楽,13,FALSE)</f>
        <v>●歌いつごう　日本の歌
Ｃ 伝統と文化の尊重，国や郷土を愛する態度
●みんなで　楽しく
Ａ 希望と勇気，努力と強い意志
Ｂ 友情，信頼
Ｃ 国際理解，国際親善
Ｄ 自然愛護
Ｄ 感動，畏敬の念</v>
      </c>
    </row>
    <row r="16" spans="1:15" ht="101.25" customHeight="1">
      <c r="A16" s="176"/>
      <c r="B16" s="13" t="s">
        <v>29</v>
      </c>
      <c r="C16" s="21" t="s">
        <v>65</v>
      </c>
      <c r="D16" s="26" t="str">
        <f>VLOOKUP(C16,図画工作,2,FALSE)</f>
        <v>●絵の具のぼうけん、たのしさ発見！ 
Ａ 希望と勇気，努力と強い意志
●つけて、のばして、生まれる形
Ａ 希望と勇気，努力と強い意志</v>
      </c>
      <c r="E16" s="27" t="str">
        <f>VLOOKUP(C16,図画工作,3,FALSE)</f>
        <v>●木々を見つめて
Ｃ 国際理解，国際親善
Ｄ 自然愛護
●つないで組んで、すてきな形
Ａ 節度，節制
Ａ 希望と勇気，努力と強い意志
</v>
      </c>
      <c r="F16" s="27" t="str">
        <f>VLOOKUP(C16,図画工作,4,FALSE)</f>
        <v>●つながれ、広がれ！　だんボール
Ｂ 友情，信頼
Ｂ 相互理解，寛容
●かみわざ！　小物入れ
Ａ 希望と勇気，努力と強い意志</v>
      </c>
      <c r="G16" s="27" t="str">
        <f>VLOOKUP(C16,図画工作,5,FALSE)</f>
        <v>●へんてこ山の物語
Ａ 個性の伸長</v>
      </c>
      <c r="H16" s="27" t="str">
        <f>VLOOKUP(C16,図画工作,6,FALSE)</f>
        <v>●どろどろカッチン
Ａ 節度，節制
Ａ 希望と勇気，努力と強い意志</v>
      </c>
      <c r="I16" s="27" t="str">
        <f>VLOOKUP(C16,図画工作,7,FALSE)</f>
        <v>●本から飛び出した物語
Ａ 正直，誠実
●わくわくネイチャーランド
Ｄ 自然愛護</v>
      </c>
      <c r="J16" s="27" t="str">
        <f>VLOOKUP(C16,図画工作,8,FALSE)</f>
        <v>●飛び出すハッピーカード
Ｂ 親切，思いやり
Ｂ 友情，信頼
●何にかこうかな（形と色でショートチャレンジ）
Ａ 希望と勇気，努力と強い意志</v>
      </c>
      <c r="K16" s="27" t="str">
        <f>VLOOKUP(C16,図画工作,9,FALSE)</f>
        <v>●　選択　キラキラワールド／学校もりあげマスコット 
Ａ 個性の伸長
Ｃ よりよい学校生活，集団生活の充実</v>
      </c>
      <c r="L16" s="27" t="str">
        <f>VLOOKUP(C16,図画工作,10,FALSE)</f>
        <v>●絵から聞こえる音
Ｄ 感動，畏敬の念
●つくって、つかって、たのしんで
Ａ 節度，節制
Ａ 希望と勇気，努力と強い意志
</v>
      </c>
      <c r="M16" s="27" t="str">
        <f>VLOOKUP(C16,図画工作,11,FALSE)</f>
        <v>●ほって表す不思議な花
Ａ 希望と勇気，努力と強い意志</v>
      </c>
      <c r="N16" s="28" t="str">
        <f>VLOOKUP(C16,図画工作,12,FALSE)</f>
        <v>●選択　トントンつないで／ゆめいろらんぷ
Ａ 希望と勇気，努力と強い意志
Ｃ 伝統と文化の尊重，国や郷土を愛する態度
Ｄ 感動，畏敬の念
</v>
      </c>
      <c r="O16" s="76" t="str">
        <f>VLOOKUP(C16,図画工作,13,FALSE)</f>
        <v>●ひらめきコーナー
Ａ 個性の伸長</v>
      </c>
    </row>
    <row r="17" spans="1:15" ht="72">
      <c r="A17" s="176"/>
      <c r="B17" s="13" t="s">
        <v>28</v>
      </c>
      <c r="C17" s="21" t="s">
        <v>113</v>
      </c>
      <c r="D17" s="99" t="s">
        <v>295</v>
      </c>
      <c r="E17" s="100" t="s">
        <v>296</v>
      </c>
      <c r="F17" s="110" t="s">
        <v>269</v>
      </c>
      <c r="G17" s="110" t="s">
        <v>270</v>
      </c>
      <c r="H17" s="110" t="s">
        <v>297</v>
      </c>
      <c r="I17" s="110" t="s">
        <v>298</v>
      </c>
      <c r="J17" s="110" t="s">
        <v>299</v>
      </c>
      <c r="K17" s="110" t="s">
        <v>271</v>
      </c>
      <c r="L17" s="110" t="s">
        <v>272</v>
      </c>
      <c r="M17" s="110" t="s">
        <v>300</v>
      </c>
      <c r="N17" s="111"/>
      <c r="O17" s="44"/>
    </row>
    <row r="18" spans="1:15" ht="41.25" customHeight="1" thickBot="1">
      <c r="A18" s="177"/>
      <c r="B18" s="12" t="s">
        <v>27</v>
      </c>
      <c r="C18" s="22" t="s">
        <v>21</v>
      </c>
      <c r="D18" s="32">
        <f>VLOOKUP(C18,保健,2,FALSE)</f>
        <v>0</v>
      </c>
      <c r="E18" s="33">
        <f>VLOOKUP(C18,保健,3,FALSE)</f>
        <v>0</v>
      </c>
      <c r="F18" s="33">
        <f>VLOOKUP(C18,保健,4,FALSE)</f>
        <v>0</v>
      </c>
      <c r="G18" s="33">
        <f>VLOOKUP(C18,保健,5,FALSE)</f>
        <v>0</v>
      </c>
      <c r="H18" s="33">
        <f>VLOOKUP(C18,保健,6,FALSE)</f>
        <v>0</v>
      </c>
      <c r="I18" s="33">
        <f>VLOOKUP(C18,保健,7,FALSE)</f>
        <v>0</v>
      </c>
      <c r="J18" s="33">
        <f>VLOOKUP(C18,保健,8,FALSE)</f>
        <v>0</v>
      </c>
      <c r="K18" s="33">
        <f>VLOOKUP(C18,保健,9,FALSE)</f>
        <v>0</v>
      </c>
      <c r="L18" s="33">
        <f>VLOOKUP(C18,保健,10,FALSE)</f>
        <v>0</v>
      </c>
      <c r="M18" s="33" t="str">
        <f>VLOOKUP(C18,保健,11,FALSE)</f>
        <v>●体の発育と健康
Ａ 節度，節制
Ａ 個性の伸長</v>
      </c>
      <c r="N18" s="34">
        <f>VLOOKUP(C18,保健,12,FALSE)</f>
        <v>0</v>
      </c>
      <c r="O18" s="77">
        <f>VLOOKUP(C18,保健,13,FALSE)</f>
        <v>0</v>
      </c>
    </row>
    <row r="19" spans="1:15" ht="18.75" thickTop="1">
      <c r="A19" s="150" t="s">
        <v>26</v>
      </c>
      <c r="B19" s="151"/>
      <c r="C19" s="152"/>
      <c r="D19" s="11" t="s">
        <v>25</v>
      </c>
      <c r="E19" s="10"/>
      <c r="F19" s="10"/>
      <c r="G19" s="10"/>
      <c r="H19" s="10"/>
      <c r="I19" s="10"/>
      <c r="J19" s="10"/>
      <c r="K19" s="10"/>
      <c r="L19" s="10"/>
      <c r="M19" s="10"/>
      <c r="N19" s="9"/>
      <c r="O19" s="71"/>
    </row>
    <row r="20" spans="1:15" s="98" customFormat="1" ht="56.25" customHeight="1">
      <c r="A20" s="157" t="s">
        <v>154</v>
      </c>
      <c r="B20" s="158"/>
      <c r="C20" s="159"/>
      <c r="D20" s="93" t="s">
        <v>380</v>
      </c>
      <c r="E20" s="94" t="s">
        <v>160</v>
      </c>
      <c r="F20" s="94" t="s">
        <v>161</v>
      </c>
      <c r="G20" s="95"/>
      <c r="H20" s="94" t="s">
        <v>162</v>
      </c>
      <c r="I20" s="94" t="s">
        <v>159</v>
      </c>
      <c r="J20" s="94" t="s">
        <v>163</v>
      </c>
      <c r="K20" s="94" t="s">
        <v>164</v>
      </c>
      <c r="M20" s="94" t="s">
        <v>165</v>
      </c>
      <c r="N20" s="96"/>
      <c r="O20" s="97"/>
    </row>
    <row r="21" spans="1:15" ht="18">
      <c r="A21" s="160" t="s">
        <v>24</v>
      </c>
      <c r="B21" s="161"/>
      <c r="C21" s="162"/>
      <c r="D21" s="8" t="s">
        <v>23</v>
      </c>
      <c r="E21" s="7"/>
      <c r="F21" s="7"/>
      <c r="G21" s="7"/>
      <c r="H21" s="7"/>
      <c r="I21" s="7"/>
      <c r="J21" s="7"/>
      <c r="K21" s="7"/>
      <c r="L21" s="7"/>
      <c r="M21" s="7"/>
      <c r="N21" s="6"/>
      <c r="O21" s="78"/>
    </row>
    <row r="22" ht="9" customHeight="1"/>
    <row r="23" ht="11.25" hidden="1">
      <c r="B23" s="4" t="s">
        <v>114</v>
      </c>
    </row>
    <row r="24" spans="2:3" ht="0.75" customHeight="1" hidden="1">
      <c r="B24" s="80" t="s">
        <v>2</v>
      </c>
      <c r="C24" s="81" t="s">
        <v>3</v>
      </c>
    </row>
    <row r="25" spans="2:3" ht="39" customHeight="1" hidden="1">
      <c r="B25" s="42" t="s">
        <v>2</v>
      </c>
      <c r="C25" s="45" t="s">
        <v>4</v>
      </c>
    </row>
    <row r="26" spans="2:3" ht="30" customHeight="1" hidden="1">
      <c r="B26" s="42" t="s">
        <v>2</v>
      </c>
      <c r="C26" s="45" t="s">
        <v>5</v>
      </c>
    </row>
    <row r="27" spans="2:3" ht="30" customHeight="1" hidden="1">
      <c r="B27" s="42" t="s">
        <v>2</v>
      </c>
      <c r="C27" s="45" t="s">
        <v>6</v>
      </c>
    </row>
    <row r="28" spans="2:3" ht="44.25" customHeight="1" hidden="1">
      <c r="B28" s="42" t="s">
        <v>7</v>
      </c>
      <c r="C28" s="45" t="s">
        <v>3</v>
      </c>
    </row>
    <row r="29" spans="2:3" ht="39" customHeight="1" hidden="1">
      <c r="B29" s="42" t="s">
        <v>8</v>
      </c>
      <c r="C29" s="45" t="s">
        <v>5</v>
      </c>
    </row>
    <row r="30" spans="2:3" ht="37.5" customHeight="1" hidden="1">
      <c r="B30" s="42" t="s">
        <v>8</v>
      </c>
      <c r="C30" s="45" t="s">
        <v>77</v>
      </c>
    </row>
    <row r="31" spans="2:3" ht="28.5" customHeight="1" hidden="1">
      <c r="B31" s="42" t="s">
        <v>0</v>
      </c>
      <c r="C31" s="45" t="s">
        <v>3</v>
      </c>
    </row>
    <row r="32" spans="2:3" ht="6" customHeight="1" hidden="1">
      <c r="B32" s="42" t="s">
        <v>9</v>
      </c>
      <c r="C32" s="45" t="s">
        <v>10</v>
      </c>
    </row>
    <row r="33" spans="2:3" ht="42" customHeight="1" hidden="1">
      <c r="B33" s="42" t="s">
        <v>0</v>
      </c>
      <c r="C33" s="45" t="s">
        <v>4</v>
      </c>
    </row>
    <row r="34" spans="2:3" ht="33" customHeight="1" hidden="1">
      <c r="B34" s="42" t="s">
        <v>0</v>
      </c>
      <c r="C34" s="45" t="s">
        <v>5</v>
      </c>
    </row>
    <row r="35" spans="2:3" ht="30" customHeight="1" hidden="1">
      <c r="B35" s="42" t="s">
        <v>9</v>
      </c>
      <c r="C35" s="45" t="s">
        <v>11</v>
      </c>
    </row>
    <row r="36" spans="2:3" ht="29.25" customHeight="1" hidden="1">
      <c r="B36" s="42" t="s">
        <v>9</v>
      </c>
      <c r="C36" s="45" t="s">
        <v>12</v>
      </c>
    </row>
    <row r="37" spans="2:3" ht="35.25" customHeight="1" hidden="1">
      <c r="B37" s="42" t="s">
        <v>13</v>
      </c>
      <c r="C37" s="45" t="s">
        <v>3</v>
      </c>
    </row>
    <row r="38" spans="2:3" ht="18" customHeight="1" hidden="1">
      <c r="B38" s="42" t="s">
        <v>14</v>
      </c>
      <c r="C38" s="45" t="s">
        <v>10</v>
      </c>
    </row>
    <row r="39" spans="2:3" ht="20.25" customHeight="1" hidden="1">
      <c r="B39" s="42" t="s">
        <v>13</v>
      </c>
      <c r="C39" s="45" t="s">
        <v>4</v>
      </c>
    </row>
    <row r="40" spans="2:3" ht="24" customHeight="1" hidden="1">
      <c r="B40" s="42" t="s">
        <v>13</v>
      </c>
      <c r="C40" s="45" t="s">
        <v>5</v>
      </c>
    </row>
    <row r="41" spans="2:3" ht="19.5" customHeight="1" hidden="1">
      <c r="B41" s="42" t="s">
        <v>13</v>
      </c>
      <c r="C41" s="45" t="s">
        <v>11</v>
      </c>
    </row>
    <row r="42" spans="2:3" ht="34.5" customHeight="1" hidden="1">
      <c r="B42" s="42" t="s">
        <v>15</v>
      </c>
      <c r="C42" s="45" t="s">
        <v>5</v>
      </c>
    </row>
    <row r="43" spans="2:3" ht="12" customHeight="1" hidden="1">
      <c r="B43" s="42" t="s">
        <v>1</v>
      </c>
      <c r="C43" s="46" t="s">
        <v>16</v>
      </c>
    </row>
    <row r="44" spans="2:3" ht="22.5" customHeight="1" hidden="1">
      <c r="B44" s="42" t="s">
        <v>29</v>
      </c>
      <c r="C44" s="46" t="s">
        <v>65</v>
      </c>
    </row>
    <row r="45" spans="2:3" ht="27" customHeight="1" hidden="1">
      <c r="B45" s="42" t="s">
        <v>29</v>
      </c>
      <c r="C45" s="46" t="s">
        <v>66</v>
      </c>
    </row>
    <row r="46" spans="2:3" ht="33" customHeight="1" hidden="1">
      <c r="B46" s="43" t="s">
        <v>19</v>
      </c>
      <c r="C46" s="47" t="s">
        <v>3</v>
      </c>
    </row>
    <row r="47" spans="2:3" ht="12" customHeight="1" hidden="1">
      <c r="B47" s="43" t="s">
        <v>19</v>
      </c>
      <c r="C47" s="47" t="s">
        <v>10</v>
      </c>
    </row>
    <row r="48" spans="2:3" ht="17.25" customHeight="1" hidden="1">
      <c r="B48" s="43" t="s">
        <v>19</v>
      </c>
      <c r="C48" s="47" t="s">
        <v>21</v>
      </c>
    </row>
    <row r="49" spans="2:3" ht="0" customHeight="1" hidden="1">
      <c r="B49" s="54" t="s">
        <v>19</v>
      </c>
      <c r="C49" s="55" t="s">
        <v>22</v>
      </c>
    </row>
  </sheetData>
  <sheetProtection autoFilter="0"/>
  <mergeCells count="17">
    <mergeCell ref="A20:C20"/>
    <mergeCell ref="A21:C21"/>
    <mergeCell ref="I2:L2"/>
    <mergeCell ref="A19:C19"/>
    <mergeCell ref="M3:N3"/>
    <mergeCell ref="M2:N2"/>
    <mergeCell ref="M4:N4"/>
    <mergeCell ref="I4:L4"/>
    <mergeCell ref="A11:A18"/>
    <mergeCell ref="A7:B7"/>
    <mergeCell ref="I3:L3"/>
    <mergeCell ref="H2:H4"/>
    <mergeCell ref="A6:C6"/>
    <mergeCell ref="A9:A10"/>
    <mergeCell ref="A8:C8"/>
    <mergeCell ref="B9:C9"/>
    <mergeCell ref="B10:C10"/>
  </mergeCells>
  <dataValidations count="7">
    <dataValidation type="list" allowBlank="1" showInputMessage="1" showErrorMessage="1" sqref="C13">
      <formula1>$C$31:$C$36</formula1>
    </dataValidation>
    <dataValidation type="list" allowBlank="1" showInputMessage="1" showErrorMessage="1" sqref="C14">
      <formula1>$C$37:$C$41</formula1>
    </dataValidation>
    <dataValidation type="list" allowBlank="1" showInputMessage="1" showErrorMessage="1" sqref="C15">
      <formula1>$C$42:$C$43</formula1>
    </dataValidation>
    <dataValidation type="list" allowBlank="1" showInputMessage="1" showErrorMessage="1" sqref="C16">
      <formula1>$C$44:$C$45</formula1>
    </dataValidation>
    <dataValidation type="list" allowBlank="1" showInputMessage="1" showErrorMessage="1" sqref="C18">
      <formula1>$C$46:$C$49</formula1>
    </dataValidation>
    <dataValidation type="list" allowBlank="1" showInputMessage="1" showErrorMessage="1" sqref="C11">
      <formula1>$C$24:$C$27</formula1>
    </dataValidation>
    <dataValidation type="list" allowBlank="1" showInputMessage="1" showErrorMessage="1" sqref="C12">
      <formula1>$C$28:$C$30</formula1>
    </dataValidation>
  </dataValidations>
  <printOptions horizontalCentered="1"/>
  <pageMargins left="0.1968503937007874" right="0.1968503937007874" top="0.1968503937007874" bottom="0.1968503937007874" header="0.31496062992125984" footer="0.31496062992125984"/>
  <pageSetup horizontalDpi="600" verticalDpi="600" orientation="landscape" paperSize="8" scale="98"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N29"/>
  <sheetViews>
    <sheetView zoomScalePageLayoutView="0" workbookViewId="0" topLeftCell="A1">
      <pane ySplit="1" topLeftCell="A2" activePane="bottomLeft" state="frozen"/>
      <selection pane="topLeft" activeCell="A1" sqref="A1"/>
      <selection pane="bottomLeft" activeCell="E4" sqref="E4"/>
    </sheetView>
  </sheetViews>
  <sheetFormatPr defaultColWidth="9.140625" defaultRowHeight="15"/>
  <cols>
    <col min="1" max="1" width="8.140625" style="138" customWidth="1"/>
    <col min="2" max="2" width="9.8515625" style="138" customWidth="1"/>
    <col min="3" max="13" width="15.57421875" style="3" customWidth="1"/>
    <col min="14" max="14" width="18.7109375" style="3" bestFit="1" customWidth="1"/>
    <col min="15" max="16384" width="9.00390625" style="3" customWidth="1"/>
  </cols>
  <sheetData>
    <row r="1" spans="1:14" ht="13.5">
      <c r="A1" s="51"/>
      <c r="B1" s="52"/>
      <c r="C1" s="48">
        <v>4</v>
      </c>
      <c r="D1" s="49">
        <v>5</v>
      </c>
      <c r="E1" s="49">
        <v>6</v>
      </c>
      <c r="F1" s="49">
        <v>7</v>
      </c>
      <c r="G1" s="49">
        <v>9</v>
      </c>
      <c r="H1" s="49">
        <v>10</v>
      </c>
      <c r="I1" s="49">
        <v>11</v>
      </c>
      <c r="J1" s="49">
        <v>12</v>
      </c>
      <c r="K1" s="49">
        <v>1</v>
      </c>
      <c r="L1" s="49">
        <v>2</v>
      </c>
      <c r="M1" s="68">
        <v>3</v>
      </c>
      <c r="N1" s="50" t="s">
        <v>68</v>
      </c>
    </row>
    <row r="2" spans="1:14" s="132" customFormat="1" ht="115.5" customHeight="1">
      <c r="A2" s="108" t="s">
        <v>20</v>
      </c>
      <c r="B2" s="122" t="s">
        <v>18</v>
      </c>
      <c r="C2" s="116" t="s">
        <v>69</v>
      </c>
      <c r="D2" s="117" t="s">
        <v>71</v>
      </c>
      <c r="E2" s="117" t="s">
        <v>143</v>
      </c>
      <c r="F2" s="117" t="s">
        <v>144</v>
      </c>
      <c r="G2" s="117" t="s">
        <v>145</v>
      </c>
      <c r="H2" s="117" t="s">
        <v>146</v>
      </c>
      <c r="I2" s="117" t="s">
        <v>147</v>
      </c>
      <c r="J2" s="117" t="s">
        <v>73</v>
      </c>
      <c r="K2" s="117" t="s">
        <v>75</v>
      </c>
      <c r="L2" s="117" t="s">
        <v>76</v>
      </c>
      <c r="M2" s="118" t="s">
        <v>148</v>
      </c>
      <c r="N2" s="119" t="s">
        <v>149</v>
      </c>
    </row>
    <row r="3" spans="1:14" ht="153">
      <c r="A3" s="123" t="s">
        <v>2</v>
      </c>
      <c r="B3" s="46" t="s">
        <v>3</v>
      </c>
      <c r="C3" s="109" t="s">
        <v>197</v>
      </c>
      <c r="D3" s="110" t="s">
        <v>198</v>
      </c>
      <c r="E3" s="110" t="s">
        <v>199</v>
      </c>
      <c r="F3" s="110" t="s">
        <v>200</v>
      </c>
      <c r="G3" s="110" t="s">
        <v>201</v>
      </c>
      <c r="H3" s="110" t="s">
        <v>202</v>
      </c>
      <c r="I3" s="110" t="s">
        <v>203</v>
      </c>
      <c r="J3" s="110" t="s">
        <v>204</v>
      </c>
      <c r="K3" s="110" t="s">
        <v>205</v>
      </c>
      <c r="L3" s="110" t="s">
        <v>206</v>
      </c>
      <c r="M3" s="111" t="s">
        <v>207</v>
      </c>
      <c r="N3" s="112" t="s">
        <v>208</v>
      </c>
    </row>
    <row r="4" spans="1:14" ht="207">
      <c r="A4" s="123" t="s">
        <v>2</v>
      </c>
      <c r="B4" s="46" t="s">
        <v>4</v>
      </c>
      <c r="C4" s="109" t="s">
        <v>209</v>
      </c>
      <c r="D4" s="110" t="s">
        <v>210</v>
      </c>
      <c r="E4" s="110" t="s">
        <v>211</v>
      </c>
      <c r="F4" s="110" t="s">
        <v>212</v>
      </c>
      <c r="G4" s="110" t="s">
        <v>213</v>
      </c>
      <c r="H4" s="110" t="s">
        <v>214</v>
      </c>
      <c r="I4" s="110" t="s">
        <v>215</v>
      </c>
      <c r="J4" s="110" t="s">
        <v>216</v>
      </c>
      <c r="K4" s="110" t="s">
        <v>217</v>
      </c>
      <c r="L4" s="110" t="s">
        <v>218</v>
      </c>
      <c r="M4" s="111" t="s">
        <v>382</v>
      </c>
      <c r="N4" s="112" t="s">
        <v>219</v>
      </c>
    </row>
    <row r="5" spans="1:14" ht="198">
      <c r="A5" s="124" t="s">
        <v>2</v>
      </c>
      <c r="B5" s="125" t="s">
        <v>5</v>
      </c>
      <c r="C5" s="99" t="s">
        <v>220</v>
      </c>
      <c r="D5" s="100" t="s">
        <v>221</v>
      </c>
      <c r="E5" s="100" t="s">
        <v>222</v>
      </c>
      <c r="F5" s="100" t="s">
        <v>223</v>
      </c>
      <c r="G5" s="100" t="s">
        <v>224</v>
      </c>
      <c r="H5" s="100" t="s">
        <v>225</v>
      </c>
      <c r="I5" s="100" t="s">
        <v>383</v>
      </c>
      <c r="J5" s="100" t="s">
        <v>226</v>
      </c>
      <c r="K5" s="100" t="s">
        <v>227</v>
      </c>
      <c r="L5" s="100" t="s">
        <v>228</v>
      </c>
      <c r="M5" s="106" t="s">
        <v>229</v>
      </c>
      <c r="N5" s="107" t="s">
        <v>230</v>
      </c>
    </row>
    <row r="6" spans="1:14" ht="216">
      <c r="A6" s="124" t="s">
        <v>2</v>
      </c>
      <c r="B6" s="125" t="s">
        <v>6</v>
      </c>
      <c r="C6" s="99" t="s">
        <v>273</v>
      </c>
      <c r="D6" s="100" t="s">
        <v>231</v>
      </c>
      <c r="E6" s="100" t="s">
        <v>232</v>
      </c>
      <c r="F6" s="100" t="s">
        <v>233</v>
      </c>
      <c r="G6" s="100" t="s">
        <v>234</v>
      </c>
      <c r="H6" s="100" t="s">
        <v>235</v>
      </c>
      <c r="I6" s="100" t="s">
        <v>236</v>
      </c>
      <c r="J6" s="100" t="s">
        <v>237</v>
      </c>
      <c r="K6" s="100" t="s">
        <v>238</v>
      </c>
      <c r="L6" s="100" t="s">
        <v>239</v>
      </c>
      <c r="M6" s="106" t="s">
        <v>240</v>
      </c>
      <c r="N6" s="107"/>
    </row>
    <row r="7" spans="1:14" ht="112.5" customHeight="1">
      <c r="A7" s="124" t="s">
        <v>7</v>
      </c>
      <c r="B7" s="125" t="s">
        <v>3</v>
      </c>
      <c r="C7" s="109" t="s">
        <v>196</v>
      </c>
      <c r="D7" s="110" t="s">
        <v>245</v>
      </c>
      <c r="E7" s="110"/>
      <c r="F7" s="110"/>
      <c r="G7" s="110" t="s">
        <v>246</v>
      </c>
      <c r="H7" s="110" t="s">
        <v>247</v>
      </c>
      <c r="I7" s="110"/>
      <c r="J7" s="110"/>
      <c r="K7" s="110" t="s">
        <v>248</v>
      </c>
      <c r="L7" s="110"/>
      <c r="M7" s="111"/>
      <c r="N7" s="107"/>
    </row>
    <row r="8" spans="1:14" ht="117" customHeight="1">
      <c r="A8" s="124" t="s">
        <v>8</v>
      </c>
      <c r="B8" s="125" t="s">
        <v>5</v>
      </c>
      <c r="C8" s="109" t="s">
        <v>274</v>
      </c>
      <c r="D8" s="110" t="s">
        <v>241</v>
      </c>
      <c r="E8" s="110"/>
      <c r="F8" s="110"/>
      <c r="G8" s="110" t="s">
        <v>242</v>
      </c>
      <c r="H8" s="110" t="s">
        <v>249</v>
      </c>
      <c r="I8" s="110" t="s">
        <v>250</v>
      </c>
      <c r="J8" s="110"/>
      <c r="K8" s="110" t="s">
        <v>251</v>
      </c>
      <c r="L8" s="110"/>
      <c r="M8" s="111"/>
      <c r="N8" s="107"/>
    </row>
    <row r="9" spans="1:14" ht="114.75" customHeight="1">
      <c r="A9" s="124" t="s">
        <v>8</v>
      </c>
      <c r="B9" s="125" t="s">
        <v>77</v>
      </c>
      <c r="C9" s="109" t="s">
        <v>196</v>
      </c>
      <c r="D9" s="110" t="s">
        <v>252</v>
      </c>
      <c r="E9" s="110"/>
      <c r="F9" s="110"/>
      <c r="G9" s="110" t="s">
        <v>389</v>
      </c>
      <c r="H9" s="120" t="s">
        <v>253</v>
      </c>
      <c r="I9" s="110" t="s">
        <v>254</v>
      </c>
      <c r="J9" s="110"/>
      <c r="K9" s="110" t="s">
        <v>243</v>
      </c>
      <c r="L9" s="110"/>
      <c r="M9" s="111"/>
      <c r="N9" s="107"/>
    </row>
    <row r="10" spans="1:14" ht="96.75" customHeight="1">
      <c r="A10" s="124" t="s">
        <v>0</v>
      </c>
      <c r="B10" s="125" t="s">
        <v>3</v>
      </c>
      <c r="C10" s="109" t="s">
        <v>379</v>
      </c>
      <c r="D10" s="110" t="s">
        <v>186</v>
      </c>
      <c r="E10" s="110" t="s">
        <v>378</v>
      </c>
      <c r="F10" s="110" t="s">
        <v>285</v>
      </c>
      <c r="G10" s="110" t="s">
        <v>377</v>
      </c>
      <c r="H10" s="110" t="s">
        <v>376</v>
      </c>
      <c r="I10" s="110" t="s">
        <v>187</v>
      </c>
      <c r="J10" s="110" t="s">
        <v>375</v>
      </c>
      <c r="K10" s="110" t="s">
        <v>188</v>
      </c>
      <c r="L10" s="110" t="s">
        <v>374</v>
      </c>
      <c r="M10" s="111" t="s">
        <v>284</v>
      </c>
      <c r="N10" s="53"/>
    </row>
    <row r="11" spans="1:14" ht="126">
      <c r="A11" s="124" t="s">
        <v>9</v>
      </c>
      <c r="B11" s="125" t="s">
        <v>10</v>
      </c>
      <c r="C11" s="109" t="s">
        <v>368</v>
      </c>
      <c r="D11" s="110" t="s">
        <v>369</v>
      </c>
      <c r="E11" s="110" t="s">
        <v>370</v>
      </c>
      <c r="F11" s="121"/>
      <c r="G11" s="110" t="s">
        <v>371</v>
      </c>
      <c r="H11" s="110" t="s">
        <v>372</v>
      </c>
      <c r="I11" s="110" t="s">
        <v>189</v>
      </c>
      <c r="J11" s="110" t="s">
        <v>190</v>
      </c>
      <c r="K11" s="110" t="s">
        <v>244</v>
      </c>
      <c r="L11" s="110" t="s">
        <v>373</v>
      </c>
      <c r="M11" s="111" t="s">
        <v>294</v>
      </c>
      <c r="N11" s="107"/>
    </row>
    <row r="12" spans="1:14" ht="126">
      <c r="A12" s="124" t="s">
        <v>0</v>
      </c>
      <c r="B12" s="125" t="s">
        <v>4</v>
      </c>
      <c r="C12" s="109" t="s">
        <v>367</v>
      </c>
      <c r="D12" s="110" t="s">
        <v>288</v>
      </c>
      <c r="E12" s="110" t="s">
        <v>366</v>
      </c>
      <c r="F12" s="110" t="s">
        <v>286</v>
      </c>
      <c r="G12" s="110" t="s">
        <v>365</v>
      </c>
      <c r="H12" s="110" t="s">
        <v>364</v>
      </c>
      <c r="I12" s="110" t="s">
        <v>363</v>
      </c>
      <c r="J12" s="110" t="s">
        <v>287</v>
      </c>
      <c r="K12" s="110" t="s">
        <v>362</v>
      </c>
      <c r="L12" s="110" t="s">
        <v>361</v>
      </c>
      <c r="M12" s="111" t="s">
        <v>289</v>
      </c>
      <c r="N12" s="107"/>
    </row>
    <row r="13" spans="1:14" ht="85.5" customHeight="1">
      <c r="A13" s="124" t="s">
        <v>0</v>
      </c>
      <c r="B13" s="125" t="s">
        <v>5</v>
      </c>
      <c r="C13" s="109" t="s">
        <v>351</v>
      </c>
      <c r="D13" s="110" t="s">
        <v>352</v>
      </c>
      <c r="E13" s="110" t="s">
        <v>353</v>
      </c>
      <c r="F13" s="110" t="s">
        <v>354</v>
      </c>
      <c r="G13" s="110" t="s">
        <v>355</v>
      </c>
      <c r="H13" s="110" t="s">
        <v>356</v>
      </c>
      <c r="I13" s="110" t="s">
        <v>357</v>
      </c>
      <c r="J13" s="110" t="s">
        <v>358</v>
      </c>
      <c r="K13" s="110" t="s">
        <v>191</v>
      </c>
      <c r="L13" s="110" t="s">
        <v>359</v>
      </c>
      <c r="M13" s="111" t="s">
        <v>360</v>
      </c>
      <c r="N13" s="107"/>
    </row>
    <row r="14" spans="1:14" ht="90">
      <c r="A14" s="124" t="s">
        <v>9</v>
      </c>
      <c r="B14" s="125" t="s">
        <v>11</v>
      </c>
      <c r="C14" s="109" t="s">
        <v>350</v>
      </c>
      <c r="D14" s="110" t="s">
        <v>349</v>
      </c>
      <c r="E14" s="110" t="s">
        <v>348</v>
      </c>
      <c r="F14" s="110" t="s">
        <v>290</v>
      </c>
      <c r="G14" s="110" t="s">
        <v>347</v>
      </c>
      <c r="H14" s="110" t="s">
        <v>346</v>
      </c>
      <c r="I14" s="110" t="s">
        <v>345</v>
      </c>
      <c r="J14" s="110" t="s">
        <v>291</v>
      </c>
      <c r="K14" s="110" t="s">
        <v>293</v>
      </c>
      <c r="L14" s="110" t="s">
        <v>344</v>
      </c>
      <c r="M14" s="111" t="s">
        <v>292</v>
      </c>
      <c r="N14" s="107"/>
    </row>
    <row r="15" spans="1:14" ht="85.5" customHeight="1">
      <c r="A15" s="124" t="s">
        <v>9</v>
      </c>
      <c r="B15" s="125" t="s">
        <v>12</v>
      </c>
      <c r="C15" s="109" t="s">
        <v>338</v>
      </c>
      <c r="D15" s="110" t="s">
        <v>339</v>
      </c>
      <c r="E15" s="110" t="s">
        <v>340</v>
      </c>
      <c r="F15" s="110" t="s">
        <v>194</v>
      </c>
      <c r="G15" s="110" t="s">
        <v>341</v>
      </c>
      <c r="H15" s="110" t="s">
        <v>342</v>
      </c>
      <c r="I15" s="110" t="s">
        <v>195</v>
      </c>
      <c r="J15" s="110" t="s">
        <v>193</v>
      </c>
      <c r="K15" s="110" t="s">
        <v>192</v>
      </c>
      <c r="L15" s="110" t="s">
        <v>343</v>
      </c>
      <c r="M15" s="111" t="s">
        <v>381</v>
      </c>
      <c r="N15" s="107"/>
    </row>
    <row r="16" spans="1:14" ht="81">
      <c r="A16" s="124" t="s">
        <v>13</v>
      </c>
      <c r="B16" s="125" t="s">
        <v>3</v>
      </c>
      <c r="C16" s="99" t="s">
        <v>337</v>
      </c>
      <c r="D16" s="100" t="s">
        <v>336</v>
      </c>
      <c r="E16" s="100" t="s">
        <v>335</v>
      </c>
      <c r="F16" s="100" t="s">
        <v>334</v>
      </c>
      <c r="G16" s="100" t="s">
        <v>333</v>
      </c>
      <c r="H16" s="100" t="s">
        <v>332</v>
      </c>
      <c r="I16" s="100" t="s">
        <v>170</v>
      </c>
      <c r="J16" s="100" t="s">
        <v>171</v>
      </c>
      <c r="K16" s="100" t="s">
        <v>331</v>
      </c>
      <c r="L16" s="100" t="s">
        <v>282</v>
      </c>
      <c r="M16" s="100" t="s">
        <v>283</v>
      </c>
      <c r="N16" s="107"/>
    </row>
    <row r="17" spans="1:14" ht="85.5" customHeight="1">
      <c r="A17" s="124" t="s">
        <v>14</v>
      </c>
      <c r="B17" s="125" t="s">
        <v>10</v>
      </c>
      <c r="C17" s="99" t="s">
        <v>326</v>
      </c>
      <c r="D17" s="100" t="s">
        <v>327</v>
      </c>
      <c r="E17" s="100" t="s">
        <v>172</v>
      </c>
      <c r="F17" s="100" t="s">
        <v>328</v>
      </c>
      <c r="G17" s="100" t="s">
        <v>329</v>
      </c>
      <c r="H17" s="100" t="s">
        <v>173</v>
      </c>
      <c r="I17" s="100" t="s">
        <v>390</v>
      </c>
      <c r="J17" s="100" t="s">
        <v>174</v>
      </c>
      <c r="K17" s="100" t="s">
        <v>175</v>
      </c>
      <c r="L17" s="100" t="s">
        <v>330</v>
      </c>
      <c r="M17" s="106" t="s">
        <v>176</v>
      </c>
      <c r="N17" s="107"/>
    </row>
    <row r="18" spans="1:14" ht="85.5" customHeight="1">
      <c r="A18" s="124" t="s">
        <v>13</v>
      </c>
      <c r="B18" s="125" t="s">
        <v>4</v>
      </c>
      <c r="C18" s="99" t="s">
        <v>177</v>
      </c>
      <c r="D18" s="100" t="s">
        <v>320</v>
      </c>
      <c r="E18" s="100" t="s">
        <v>321</v>
      </c>
      <c r="F18" s="100" t="s">
        <v>322</v>
      </c>
      <c r="G18" s="100" t="s">
        <v>178</v>
      </c>
      <c r="H18" s="100" t="s">
        <v>323</v>
      </c>
      <c r="I18" s="100" t="s">
        <v>324</v>
      </c>
      <c r="J18" s="100"/>
      <c r="K18" s="100" t="s">
        <v>325</v>
      </c>
      <c r="L18" s="100" t="s">
        <v>179</v>
      </c>
      <c r="M18" s="106" t="s">
        <v>180</v>
      </c>
      <c r="N18" s="107"/>
    </row>
    <row r="19" spans="1:14" ht="85.5" customHeight="1">
      <c r="A19" s="124" t="s">
        <v>13</v>
      </c>
      <c r="B19" s="125" t="s">
        <v>5</v>
      </c>
      <c r="C19" s="99" t="s">
        <v>319</v>
      </c>
      <c r="D19" s="100" t="s">
        <v>318</v>
      </c>
      <c r="E19" s="100" t="s">
        <v>181</v>
      </c>
      <c r="F19" s="100" t="s">
        <v>317</v>
      </c>
      <c r="G19" s="100" t="s">
        <v>316</v>
      </c>
      <c r="H19" s="100" t="s">
        <v>315</v>
      </c>
      <c r="I19" s="100" t="s">
        <v>314</v>
      </c>
      <c r="J19" s="100"/>
      <c r="K19" s="100" t="s">
        <v>313</v>
      </c>
      <c r="L19" s="100" t="s">
        <v>182</v>
      </c>
      <c r="M19" s="106" t="s">
        <v>183</v>
      </c>
      <c r="N19" s="107"/>
    </row>
    <row r="20" spans="1:14" ht="90">
      <c r="A20" s="124" t="s">
        <v>13</v>
      </c>
      <c r="B20" s="125" t="s">
        <v>11</v>
      </c>
      <c r="C20" s="99" t="s">
        <v>306</v>
      </c>
      <c r="D20" s="100" t="s">
        <v>307</v>
      </c>
      <c r="E20" s="100" t="s">
        <v>184</v>
      </c>
      <c r="F20" s="100" t="s">
        <v>308</v>
      </c>
      <c r="G20" s="100" t="s">
        <v>309</v>
      </c>
      <c r="H20" s="100" t="s">
        <v>185</v>
      </c>
      <c r="I20" s="100" t="s">
        <v>310</v>
      </c>
      <c r="J20" s="100"/>
      <c r="K20" s="100" t="s">
        <v>311</v>
      </c>
      <c r="L20" s="100" t="s">
        <v>275</v>
      </c>
      <c r="M20" s="106" t="s">
        <v>312</v>
      </c>
      <c r="N20" s="107"/>
    </row>
    <row r="21" spans="1:14" ht="288">
      <c r="A21" s="124" t="s">
        <v>15</v>
      </c>
      <c r="B21" s="125" t="s">
        <v>5</v>
      </c>
      <c r="C21" s="99" t="s">
        <v>305</v>
      </c>
      <c r="D21" s="100" t="s">
        <v>304</v>
      </c>
      <c r="E21" s="100" t="s">
        <v>278</v>
      </c>
      <c r="F21" s="100"/>
      <c r="G21" s="100" t="s">
        <v>255</v>
      </c>
      <c r="H21" s="100" t="s">
        <v>279</v>
      </c>
      <c r="I21" s="100" t="s">
        <v>256</v>
      </c>
      <c r="J21" s="100" t="s">
        <v>280</v>
      </c>
      <c r="K21" s="100" t="s">
        <v>257</v>
      </c>
      <c r="L21" s="100" t="s">
        <v>258</v>
      </c>
      <c r="M21" s="106" t="s">
        <v>303</v>
      </c>
      <c r="N21" s="107" t="s">
        <v>281</v>
      </c>
    </row>
    <row r="22" spans="1:14" ht="81">
      <c r="A22" s="124" t="s">
        <v>1</v>
      </c>
      <c r="B22" s="125" t="s">
        <v>16</v>
      </c>
      <c r="C22" s="99" t="s">
        <v>259</v>
      </c>
      <c r="D22" s="113" t="s">
        <v>260</v>
      </c>
      <c r="E22" s="113" t="s">
        <v>261</v>
      </c>
      <c r="F22" s="113" t="s">
        <v>262</v>
      </c>
      <c r="G22" s="113" t="s">
        <v>263</v>
      </c>
      <c r="H22" s="113" t="s">
        <v>264</v>
      </c>
      <c r="I22" s="113" t="s">
        <v>265</v>
      </c>
      <c r="J22" s="114"/>
      <c r="K22" s="113" t="s">
        <v>266</v>
      </c>
      <c r="L22" s="113" t="s">
        <v>267</v>
      </c>
      <c r="M22" s="115"/>
      <c r="N22" s="128" t="s">
        <v>277</v>
      </c>
    </row>
    <row r="23" spans="1:14" ht="85.5" customHeight="1">
      <c r="A23" s="130" t="s">
        <v>29</v>
      </c>
      <c r="B23" s="131" t="s">
        <v>65</v>
      </c>
      <c r="C23" s="99" t="s">
        <v>391</v>
      </c>
      <c r="D23" s="100" t="s">
        <v>392</v>
      </c>
      <c r="E23" s="100" t="s">
        <v>393</v>
      </c>
      <c r="F23" s="100" t="s">
        <v>394</v>
      </c>
      <c r="G23" s="100" t="s">
        <v>395</v>
      </c>
      <c r="H23" s="100" t="s">
        <v>396</v>
      </c>
      <c r="I23" s="100" t="s">
        <v>397</v>
      </c>
      <c r="J23" s="100" t="s">
        <v>398</v>
      </c>
      <c r="K23" s="100" t="s">
        <v>399</v>
      </c>
      <c r="L23" s="100" t="s">
        <v>400</v>
      </c>
      <c r="M23" s="106" t="s">
        <v>401</v>
      </c>
      <c r="N23" s="107" t="s">
        <v>402</v>
      </c>
    </row>
    <row r="24" spans="1:14" ht="113.25" customHeight="1">
      <c r="A24" s="130" t="s">
        <v>29</v>
      </c>
      <c r="B24" s="131" t="s">
        <v>66</v>
      </c>
      <c r="C24" s="99" t="s">
        <v>403</v>
      </c>
      <c r="D24" s="100" t="s">
        <v>384</v>
      </c>
      <c r="E24" s="100" t="s">
        <v>301</v>
      </c>
      <c r="F24" s="100" t="s">
        <v>385</v>
      </c>
      <c r="G24" s="100" t="s">
        <v>386</v>
      </c>
      <c r="H24" s="100" t="s">
        <v>404</v>
      </c>
      <c r="I24" s="100" t="s">
        <v>405</v>
      </c>
      <c r="J24" s="100" t="s">
        <v>387</v>
      </c>
      <c r="K24" s="100" t="s">
        <v>302</v>
      </c>
      <c r="L24" s="100" t="s">
        <v>406</v>
      </c>
      <c r="M24" s="106" t="s">
        <v>268</v>
      </c>
      <c r="N24" s="107" t="s">
        <v>407</v>
      </c>
    </row>
    <row r="25" spans="1:14" ht="72">
      <c r="A25" s="43" t="s">
        <v>17</v>
      </c>
      <c r="B25" s="47" t="s">
        <v>18</v>
      </c>
      <c r="C25" s="99" t="s">
        <v>295</v>
      </c>
      <c r="D25" s="100" t="s">
        <v>296</v>
      </c>
      <c r="E25" s="110" t="s">
        <v>269</v>
      </c>
      <c r="F25" s="110" t="s">
        <v>270</v>
      </c>
      <c r="G25" s="110" t="s">
        <v>297</v>
      </c>
      <c r="H25" s="110" t="s">
        <v>298</v>
      </c>
      <c r="I25" s="110" t="s">
        <v>299</v>
      </c>
      <c r="J25" s="110" t="s">
        <v>271</v>
      </c>
      <c r="K25" s="110" t="s">
        <v>272</v>
      </c>
      <c r="L25" s="110" t="s">
        <v>300</v>
      </c>
      <c r="M25" s="111"/>
      <c r="N25" s="44"/>
    </row>
    <row r="26" spans="1:14" ht="85.5" customHeight="1">
      <c r="A26" s="108" t="s">
        <v>27</v>
      </c>
      <c r="B26" s="122" t="s">
        <v>3</v>
      </c>
      <c r="C26" s="99"/>
      <c r="D26" s="100"/>
      <c r="E26" s="100"/>
      <c r="F26" s="100"/>
      <c r="G26" s="100"/>
      <c r="H26" s="100"/>
      <c r="I26" s="100" t="s">
        <v>166</v>
      </c>
      <c r="J26" s="100"/>
      <c r="K26" s="100"/>
      <c r="L26" s="100"/>
      <c r="M26" s="101"/>
      <c r="N26" s="44"/>
    </row>
    <row r="27" spans="1:14" ht="85.5" customHeight="1">
      <c r="A27" s="108" t="s">
        <v>27</v>
      </c>
      <c r="B27" s="122" t="s">
        <v>10</v>
      </c>
      <c r="C27" s="99"/>
      <c r="D27" s="100"/>
      <c r="E27" s="100"/>
      <c r="F27" s="100"/>
      <c r="G27" s="100"/>
      <c r="H27" s="100" t="s">
        <v>167</v>
      </c>
      <c r="I27" s="100"/>
      <c r="J27" s="100"/>
      <c r="K27" s="100"/>
      <c r="L27" s="100"/>
      <c r="M27" s="101"/>
      <c r="N27" s="44"/>
    </row>
    <row r="28" spans="1:14" ht="85.5" customHeight="1">
      <c r="A28" s="108" t="s">
        <v>27</v>
      </c>
      <c r="B28" s="122" t="s">
        <v>21</v>
      </c>
      <c r="C28" s="133"/>
      <c r="D28" s="102"/>
      <c r="E28" s="100"/>
      <c r="F28" s="102"/>
      <c r="G28" s="100"/>
      <c r="H28" s="102"/>
      <c r="I28" s="102"/>
      <c r="J28" s="102"/>
      <c r="K28" s="134"/>
      <c r="L28" s="100" t="s">
        <v>168</v>
      </c>
      <c r="M28" s="101"/>
      <c r="N28" s="44"/>
    </row>
    <row r="29" spans="1:14" ht="85.5" customHeight="1">
      <c r="A29" s="126" t="s">
        <v>27</v>
      </c>
      <c r="B29" s="127" t="s">
        <v>22</v>
      </c>
      <c r="C29" s="135"/>
      <c r="D29" s="103"/>
      <c r="E29" s="136"/>
      <c r="F29" s="103"/>
      <c r="G29" s="136"/>
      <c r="H29" s="103"/>
      <c r="I29" s="103"/>
      <c r="J29" s="103"/>
      <c r="K29" s="137"/>
      <c r="L29" s="104" t="s">
        <v>169</v>
      </c>
      <c r="M29" s="105"/>
      <c r="N29" s="56"/>
    </row>
  </sheetData>
  <sheetProtection/>
  <printOptions gridLines="1"/>
  <pageMargins left="0" right="0" top="0" bottom="0" header="0" footer="0"/>
  <pageSetup fitToHeight="0" horizontalDpi="600" verticalDpi="600" orientation="landscape" paperSize="8" r:id="rId1"/>
  <headerFooter>
    <oddFooter>&amp;R4年生　&amp;P/&amp;N</oddFooter>
  </headerFooter>
</worksheet>
</file>

<file path=xl/worksheets/sheet3.xml><?xml version="1.0" encoding="utf-8"?>
<worksheet xmlns="http://schemas.openxmlformats.org/spreadsheetml/2006/main" xmlns:r="http://schemas.openxmlformats.org/officeDocument/2006/relationships">
  <dimension ref="A1:K26"/>
  <sheetViews>
    <sheetView zoomScale="208" zoomScaleNormal="208" zoomScalePageLayoutView="0" workbookViewId="0" topLeftCell="A1">
      <selection activeCell="A1" sqref="A1"/>
    </sheetView>
  </sheetViews>
  <sheetFormatPr defaultColWidth="9.140625" defaultRowHeight="15"/>
  <cols>
    <col min="1" max="1" width="23.00390625" style="57" bestFit="1" customWidth="1"/>
    <col min="2" max="11" width="11.57421875" style="57" customWidth="1"/>
    <col min="12" max="16384" width="9.00390625" style="57" customWidth="1"/>
  </cols>
  <sheetData>
    <row r="1" ht="10.5">
      <c r="A1" s="2" t="s">
        <v>94</v>
      </c>
    </row>
    <row r="2" spans="1:11" ht="10.5">
      <c r="A2" s="2" t="s">
        <v>95</v>
      </c>
      <c r="B2" s="58"/>
      <c r="C2" s="58"/>
      <c r="D2" s="58"/>
      <c r="E2" s="58"/>
      <c r="F2" s="58"/>
      <c r="G2" s="58"/>
      <c r="H2" s="58"/>
      <c r="I2" s="58"/>
      <c r="J2" s="58"/>
      <c r="K2" s="58"/>
    </row>
    <row r="3" spans="1:11" ht="10.5">
      <c r="A3" s="58" t="s">
        <v>96</v>
      </c>
      <c r="B3" s="58"/>
      <c r="C3" s="58"/>
      <c r="D3" s="58"/>
      <c r="E3" s="58"/>
      <c r="F3" s="58"/>
      <c r="G3" s="58"/>
      <c r="H3" s="58"/>
      <c r="I3" s="58"/>
      <c r="J3" s="58"/>
      <c r="K3" s="58"/>
    </row>
    <row r="4" spans="1:11" ht="10.5">
      <c r="A4" s="58" t="s">
        <v>97</v>
      </c>
      <c r="B4" s="58"/>
      <c r="C4" s="58"/>
      <c r="D4" s="58"/>
      <c r="E4" s="58"/>
      <c r="F4" s="58"/>
      <c r="G4" s="58"/>
      <c r="H4" s="58"/>
      <c r="I4" s="58"/>
      <c r="J4" s="58"/>
      <c r="K4" s="58"/>
    </row>
    <row r="5" spans="1:11" ht="10.5">
      <c r="A5" s="2" t="s">
        <v>98</v>
      </c>
      <c r="B5" s="58"/>
      <c r="C5" s="58"/>
      <c r="D5" s="58"/>
      <c r="E5" s="58"/>
      <c r="F5" s="58"/>
      <c r="G5" s="58"/>
      <c r="H5" s="58"/>
      <c r="I5" s="58"/>
      <c r="J5" s="58"/>
      <c r="K5" s="58"/>
    </row>
    <row r="6" spans="1:11" ht="10.5">
      <c r="A6" s="2" t="s">
        <v>99</v>
      </c>
      <c r="B6" s="58"/>
      <c r="C6" s="58"/>
      <c r="D6" s="58"/>
      <c r="E6" s="58"/>
      <c r="F6" s="58"/>
      <c r="G6" s="58"/>
      <c r="H6" s="58"/>
      <c r="I6" s="58"/>
      <c r="J6" s="58"/>
      <c r="K6" s="58"/>
    </row>
    <row r="7" spans="1:11" ht="10.5">
      <c r="A7" s="60" t="s">
        <v>100</v>
      </c>
      <c r="B7" s="58"/>
      <c r="C7" s="58"/>
      <c r="D7" s="58"/>
      <c r="E7" s="58"/>
      <c r="F7" s="58"/>
      <c r="G7" s="58"/>
      <c r="H7" s="58"/>
      <c r="I7" s="58"/>
      <c r="J7" s="58"/>
      <c r="K7" s="58"/>
    </row>
    <row r="8" spans="1:11" ht="10.5">
      <c r="A8" s="2" t="s">
        <v>101</v>
      </c>
      <c r="B8" s="58"/>
      <c r="C8" s="58"/>
      <c r="D8" s="58"/>
      <c r="E8" s="58"/>
      <c r="F8" s="58"/>
      <c r="G8" s="58"/>
      <c r="H8" s="58"/>
      <c r="I8" s="58"/>
      <c r="J8" s="58"/>
      <c r="K8" s="58"/>
    </row>
    <row r="9" spans="1:11" ht="10.5">
      <c r="A9" s="2" t="s">
        <v>102</v>
      </c>
      <c r="B9" s="58"/>
      <c r="C9" s="58"/>
      <c r="D9" s="58"/>
      <c r="E9" s="58"/>
      <c r="F9" s="58"/>
      <c r="G9" s="58"/>
      <c r="H9" s="58"/>
      <c r="I9" s="58"/>
      <c r="J9" s="58"/>
      <c r="K9" s="58"/>
    </row>
    <row r="10" spans="1:11" ht="10.5">
      <c r="A10" s="60" t="s">
        <v>103</v>
      </c>
      <c r="B10" s="58"/>
      <c r="C10" s="58"/>
      <c r="D10" s="58"/>
      <c r="E10" s="58"/>
      <c r="F10" s="58"/>
      <c r="G10" s="58"/>
      <c r="H10" s="58"/>
      <c r="I10" s="58"/>
      <c r="J10" s="58"/>
      <c r="K10" s="58"/>
    </row>
    <row r="11" spans="1:11" ht="10.5">
      <c r="A11" s="60" t="s">
        <v>104</v>
      </c>
      <c r="B11" s="58"/>
      <c r="C11" s="58"/>
      <c r="D11" s="58"/>
      <c r="E11" s="58"/>
      <c r="F11" s="58"/>
      <c r="G11" s="58"/>
      <c r="H11" s="58"/>
      <c r="I11" s="58"/>
      <c r="J11" s="58"/>
      <c r="K11" s="58"/>
    </row>
    <row r="12" spans="1:11" ht="10.5">
      <c r="A12" s="60" t="s">
        <v>105</v>
      </c>
      <c r="B12" s="58"/>
      <c r="C12" s="58"/>
      <c r="D12" s="58"/>
      <c r="E12" s="58"/>
      <c r="F12" s="58"/>
      <c r="G12" s="58"/>
      <c r="H12" s="58"/>
      <c r="I12" s="58"/>
      <c r="J12" s="58"/>
      <c r="K12" s="58"/>
    </row>
    <row r="13" spans="1:11" ht="10.5">
      <c r="A13" s="60" t="s">
        <v>106</v>
      </c>
      <c r="B13" s="58"/>
      <c r="C13" s="58"/>
      <c r="D13" s="58"/>
      <c r="E13" s="58"/>
      <c r="F13" s="58"/>
      <c r="G13" s="58"/>
      <c r="H13" s="58"/>
      <c r="I13" s="58"/>
      <c r="J13" s="58"/>
      <c r="K13" s="58"/>
    </row>
    <row r="14" spans="1:11" ht="10.5">
      <c r="A14" s="60" t="s">
        <v>107</v>
      </c>
      <c r="B14" s="58"/>
      <c r="C14" s="58"/>
      <c r="D14" s="58"/>
      <c r="E14" s="58"/>
      <c r="F14" s="58"/>
      <c r="G14" s="58"/>
      <c r="H14" s="58"/>
      <c r="I14" s="58"/>
      <c r="J14" s="58"/>
      <c r="K14" s="58"/>
    </row>
    <row r="15" spans="1:11" ht="10.5">
      <c r="A15" s="60" t="s">
        <v>108</v>
      </c>
      <c r="B15" s="58"/>
      <c r="C15" s="58"/>
      <c r="D15" s="58"/>
      <c r="E15" s="58"/>
      <c r="F15" s="58"/>
      <c r="G15" s="58"/>
      <c r="H15" s="58"/>
      <c r="I15" s="58"/>
      <c r="J15" s="58"/>
      <c r="K15" s="58"/>
    </row>
    <row r="16" spans="1:11" ht="10.5">
      <c r="A16" s="60" t="s">
        <v>109</v>
      </c>
      <c r="B16" s="58"/>
      <c r="C16" s="58"/>
      <c r="D16" s="58"/>
      <c r="E16" s="58"/>
      <c r="F16" s="58"/>
      <c r="G16" s="58"/>
      <c r="H16" s="58"/>
      <c r="I16" s="58"/>
      <c r="J16" s="58"/>
      <c r="K16" s="58"/>
    </row>
    <row r="17" spans="1:11" ht="10.5">
      <c r="A17" s="60" t="s">
        <v>276</v>
      </c>
      <c r="B17" s="58"/>
      <c r="C17" s="58"/>
      <c r="D17" s="58"/>
      <c r="E17" s="58"/>
      <c r="F17" s="58"/>
      <c r="G17" s="58"/>
      <c r="H17" s="58"/>
      <c r="I17" s="58"/>
      <c r="J17" s="58"/>
      <c r="K17" s="58"/>
    </row>
    <row r="18" spans="1:11" ht="10.5">
      <c r="A18" s="60" t="s">
        <v>110</v>
      </c>
      <c r="B18" s="58"/>
      <c r="C18" s="58"/>
      <c r="D18" s="58"/>
      <c r="E18" s="58"/>
      <c r="F18" s="58"/>
      <c r="G18" s="58"/>
      <c r="H18" s="58"/>
      <c r="I18" s="58"/>
      <c r="J18" s="58"/>
      <c r="K18" s="58"/>
    </row>
    <row r="19" spans="1:11" ht="10.5">
      <c r="A19" s="60" t="s">
        <v>111</v>
      </c>
      <c r="B19" s="58"/>
      <c r="C19" s="58"/>
      <c r="D19" s="58"/>
      <c r="E19" s="58"/>
      <c r="F19" s="58"/>
      <c r="G19" s="58"/>
      <c r="H19" s="58"/>
      <c r="I19" s="58"/>
      <c r="J19" s="58"/>
      <c r="K19" s="58"/>
    </row>
    <row r="20" spans="1:11" ht="10.5">
      <c r="A20" s="60" t="s">
        <v>112</v>
      </c>
      <c r="B20" s="58"/>
      <c r="C20" s="58"/>
      <c r="D20" s="58"/>
      <c r="E20" s="58"/>
      <c r="F20" s="58"/>
      <c r="G20" s="58"/>
      <c r="H20" s="58"/>
      <c r="I20" s="58"/>
      <c r="J20" s="58"/>
      <c r="K20" s="58"/>
    </row>
    <row r="21" spans="1:11" ht="10.5">
      <c r="A21" s="59"/>
      <c r="B21" s="58"/>
      <c r="C21" s="58"/>
      <c r="D21" s="58"/>
      <c r="E21" s="58"/>
      <c r="F21" s="58"/>
      <c r="G21" s="58"/>
      <c r="H21" s="58"/>
      <c r="I21" s="58"/>
      <c r="J21" s="58"/>
      <c r="K21" s="58"/>
    </row>
    <row r="22" spans="1:11" ht="10.5">
      <c r="A22" s="59"/>
      <c r="B22" s="58"/>
      <c r="C22" s="58"/>
      <c r="D22" s="58"/>
      <c r="E22" s="58"/>
      <c r="F22" s="58"/>
      <c r="G22" s="58"/>
      <c r="H22" s="58"/>
      <c r="I22" s="58"/>
      <c r="J22" s="58"/>
      <c r="K22" s="58"/>
    </row>
    <row r="23" spans="1:11" ht="10.5">
      <c r="A23" s="59"/>
      <c r="B23" s="58"/>
      <c r="C23" s="58"/>
      <c r="D23" s="58"/>
      <c r="E23" s="58"/>
      <c r="F23" s="58"/>
      <c r="G23" s="58"/>
      <c r="H23" s="58"/>
      <c r="I23" s="58"/>
      <c r="J23" s="58"/>
      <c r="K23" s="58"/>
    </row>
    <row r="24" spans="1:11" ht="10.5">
      <c r="A24" s="59"/>
      <c r="B24" s="58"/>
      <c r="C24" s="58"/>
      <c r="D24" s="58"/>
      <c r="E24" s="58"/>
      <c r="F24" s="58"/>
      <c r="G24" s="58"/>
      <c r="H24" s="58"/>
      <c r="I24" s="58"/>
      <c r="J24" s="58"/>
      <c r="K24" s="58"/>
    </row>
    <row r="25" spans="1:11" ht="10.5">
      <c r="A25" s="59"/>
      <c r="B25" s="58"/>
      <c r="C25" s="58"/>
      <c r="D25" s="58"/>
      <c r="E25" s="58"/>
      <c r="F25" s="58"/>
      <c r="G25" s="58"/>
      <c r="H25" s="58"/>
      <c r="I25" s="58"/>
      <c r="J25" s="58"/>
      <c r="K25" s="58"/>
    </row>
    <row r="26" spans="2:11" ht="10.5">
      <c r="B26" s="58"/>
      <c r="C26" s="58"/>
      <c r="D26" s="58"/>
      <c r="E26" s="58"/>
      <c r="F26" s="58"/>
      <c r="G26" s="58"/>
      <c r="H26" s="58"/>
      <c r="I26" s="58"/>
      <c r="J26" s="58"/>
      <c r="K26" s="5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9.140625" defaultRowHeight="15"/>
  <cols>
    <col min="1" max="10" width="14.00390625" style="0" customWidth="1"/>
  </cols>
  <sheetData>
    <row r="1" ht="13.5">
      <c r="A1" s="129" t="s">
        <v>115</v>
      </c>
    </row>
    <row r="3" spans="1:10" ht="13.5">
      <c r="A3" s="82" t="s">
        <v>116</v>
      </c>
      <c r="B3" s="82"/>
      <c r="C3" s="82"/>
      <c r="D3" s="82"/>
      <c r="E3" s="82"/>
      <c r="G3" s="82"/>
      <c r="H3" s="82"/>
      <c r="I3" s="82"/>
      <c r="J3" s="82"/>
    </row>
    <row r="4" spans="1:10" ht="13.5">
      <c r="A4" s="82" t="s">
        <v>117</v>
      </c>
      <c r="B4" s="82"/>
      <c r="C4" s="82"/>
      <c r="D4" s="82"/>
      <c r="E4" s="82"/>
      <c r="G4" s="82"/>
      <c r="H4" s="82"/>
      <c r="I4" s="82"/>
      <c r="J4" s="82"/>
    </row>
    <row r="5" spans="1:10" ht="13.5">
      <c r="A5" s="82" t="s">
        <v>118</v>
      </c>
      <c r="B5" s="82"/>
      <c r="C5" s="82"/>
      <c r="D5" s="82"/>
      <c r="E5" s="82"/>
      <c r="G5" s="82"/>
      <c r="H5" s="82"/>
      <c r="I5" s="82"/>
      <c r="J5" s="82"/>
    </row>
    <row r="6" spans="1:10" ht="13.5">
      <c r="A6" s="82"/>
      <c r="B6" s="82"/>
      <c r="C6" s="82"/>
      <c r="D6" s="82"/>
      <c r="E6" s="82"/>
      <c r="G6" s="82"/>
      <c r="H6" s="82"/>
      <c r="I6" s="82"/>
      <c r="J6" s="82"/>
    </row>
    <row r="7" spans="1:10" ht="13.5">
      <c r="A7" s="82" t="s">
        <v>119</v>
      </c>
      <c r="B7" s="82"/>
      <c r="C7" s="82"/>
      <c r="D7" s="82"/>
      <c r="E7" s="82"/>
      <c r="G7" s="82"/>
      <c r="H7" s="82"/>
      <c r="I7" s="82"/>
      <c r="J7" s="82"/>
    </row>
    <row r="8" spans="1:10" ht="13.5">
      <c r="A8" s="82" t="s">
        <v>120</v>
      </c>
      <c r="B8" s="82"/>
      <c r="C8" s="82"/>
      <c r="D8" s="82"/>
      <c r="E8" s="82"/>
      <c r="G8" s="82"/>
      <c r="H8" s="82"/>
      <c r="I8" s="82"/>
      <c r="J8" s="82"/>
    </row>
    <row r="9" spans="1:10" ht="13.5">
      <c r="A9" s="82" t="s">
        <v>121</v>
      </c>
      <c r="B9" s="82"/>
      <c r="C9" s="82"/>
      <c r="D9" s="82"/>
      <c r="E9" s="82"/>
      <c r="G9" s="82"/>
      <c r="H9" s="82"/>
      <c r="I9" s="82"/>
      <c r="J9" s="82"/>
    </row>
    <row r="10" spans="1:10" ht="13.5">
      <c r="A10" s="82"/>
      <c r="B10" s="82"/>
      <c r="C10" s="82"/>
      <c r="D10" s="82"/>
      <c r="E10" s="82"/>
      <c r="G10" s="82"/>
      <c r="H10" s="82"/>
      <c r="I10" s="82"/>
      <c r="J10" s="82"/>
    </row>
    <row r="11" spans="1:10" ht="13.5">
      <c r="A11" s="83" t="s">
        <v>122</v>
      </c>
      <c r="B11" s="84" t="s">
        <v>123</v>
      </c>
      <c r="C11" s="83" t="s">
        <v>124</v>
      </c>
      <c r="D11" s="83" t="s">
        <v>125</v>
      </c>
      <c r="E11" s="85" t="s">
        <v>126</v>
      </c>
      <c r="F11" s="83" t="s">
        <v>158</v>
      </c>
      <c r="G11" s="83" t="s">
        <v>127</v>
      </c>
      <c r="H11" s="84" t="s">
        <v>128</v>
      </c>
      <c r="I11" s="83" t="s">
        <v>129</v>
      </c>
      <c r="J11" s="83" t="s">
        <v>130</v>
      </c>
    </row>
    <row r="12" spans="1:10" ht="13.5">
      <c r="A12" s="86" t="s">
        <v>131</v>
      </c>
      <c r="B12" s="87" t="s">
        <v>132</v>
      </c>
      <c r="C12" s="86" t="s">
        <v>133</v>
      </c>
      <c r="D12" s="86" t="s">
        <v>133</v>
      </c>
      <c r="E12" s="88" t="s">
        <v>133</v>
      </c>
      <c r="F12" s="86" t="s">
        <v>133</v>
      </c>
      <c r="G12" s="86" t="s">
        <v>134</v>
      </c>
      <c r="H12" s="87" t="s">
        <v>65</v>
      </c>
      <c r="I12" s="86" t="s">
        <v>133</v>
      </c>
      <c r="J12" s="86" t="s">
        <v>132</v>
      </c>
    </row>
    <row r="13" spans="1:10" ht="13.5">
      <c r="A13" s="86" t="s">
        <v>135</v>
      </c>
      <c r="B13" s="87" t="s">
        <v>134</v>
      </c>
      <c r="C13" s="86" t="s">
        <v>136</v>
      </c>
      <c r="D13" s="86" t="s">
        <v>136</v>
      </c>
      <c r="E13" s="88" t="s">
        <v>136</v>
      </c>
      <c r="F13" s="86" t="s">
        <v>155</v>
      </c>
      <c r="G13" s="89" t="s">
        <v>137</v>
      </c>
      <c r="H13" s="90" t="s">
        <v>138</v>
      </c>
      <c r="I13" s="89" t="s">
        <v>65</v>
      </c>
      <c r="J13" s="86" t="s">
        <v>136</v>
      </c>
    </row>
    <row r="14" spans="1:10" ht="13.5">
      <c r="A14" s="86" t="s">
        <v>134</v>
      </c>
      <c r="B14" s="90" t="s">
        <v>66</v>
      </c>
      <c r="C14" s="86" t="s">
        <v>135</v>
      </c>
      <c r="D14" s="86" t="s">
        <v>135</v>
      </c>
      <c r="E14" s="88" t="s">
        <v>135</v>
      </c>
      <c r="F14" s="86" t="s">
        <v>135</v>
      </c>
      <c r="G14" s="91"/>
      <c r="H14" s="91"/>
      <c r="I14" s="91"/>
      <c r="J14" s="86" t="s">
        <v>140</v>
      </c>
    </row>
    <row r="15" spans="1:10" ht="13.5">
      <c r="A15" s="89" t="s">
        <v>139</v>
      </c>
      <c r="B15" s="91"/>
      <c r="C15" s="86" t="s">
        <v>134</v>
      </c>
      <c r="D15" s="86" t="s">
        <v>134</v>
      </c>
      <c r="E15" s="88" t="s">
        <v>134</v>
      </c>
      <c r="F15" s="86" t="s">
        <v>156</v>
      </c>
      <c r="G15" s="91"/>
      <c r="H15" s="91"/>
      <c r="I15" s="91"/>
      <c r="J15" s="89" t="s">
        <v>141</v>
      </c>
    </row>
    <row r="16" spans="1:10" ht="13.5">
      <c r="A16" s="91"/>
      <c r="B16" s="91"/>
      <c r="C16" s="86" t="s">
        <v>142</v>
      </c>
      <c r="D16" s="86" t="s">
        <v>139</v>
      </c>
      <c r="E16" s="92" t="s">
        <v>142</v>
      </c>
      <c r="F16" s="86" t="s">
        <v>134</v>
      </c>
      <c r="G16" s="91"/>
      <c r="H16" s="91"/>
      <c r="I16" s="91"/>
      <c r="J16" s="91"/>
    </row>
    <row r="17" spans="1:10" ht="13.5">
      <c r="A17" s="91"/>
      <c r="B17" s="91"/>
      <c r="C17" s="89" t="s">
        <v>66</v>
      </c>
      <c r="D17" s="86" t="s">
        <v>142</v>
      </c>
      <c r="E17" s="91"/>
      <c r="F17" s="86" t="s">
        <v>157</v>
      </c>
      <c r="G17" s="91"/>
      <c r="H17" s="91"/>
      <c r="I17" s="91"/>
      <c r="J17" s="91"/>
    </row>
    <row r="18" spans="1:10" ht="13.5">
      <c r="A18" s="82"/>
      <c r="B18" s="82"/>
      <c r="C18" s="91"/>
      <c r="D18" s="89" t="s">
        <v>138</v>
      </c>
      <c r="E18" s="91"/>
      <c r="F18" s="89" t="s">
        <v>142</v>
      </c>
      <c r="G18" s="91"/>
      <c r="H18" s="91"/>
      <c r="I18" s="91"/>
      <c r="J18" s="91"/>
    </row>
    <row r="19" spans="1:10" ht="13.5">
      <c r="A19" s="82"/>
      <c r="B19" s="82"/>
      <c r="C19" s="82"/>
      <c r="D19" s="82"/>
      <c r="E19" s="82"/>
      <c r="G19" s="82"/>
      <c r="H19" s="82"/>
      <c r="I19" s="82"/>
      <c r="J19" s="82"/>
    </row>
    <row r="20" spans="1:10" ht="13.5">
      <c r="A20" s="82"/>
      <c r="B20" s="82"/>
      <c r="C20" s="82"/>
      <c r="D20" s="82"/>
      <c r="E20" s="82"/>
      <c r="G20" s="82"/>
      <c r="H20" s="82"/>
      <c r="I20" s="82"/>
      <c r="J20" s="82"/>
    </row>
    <row r="21" spans="1:10" ht="13.5">
      <c r="A21" s="82"/>
      <c r="B21" s="82"/>
      <c r="C21" s="82"/>
      <c r="D21" s="82"/>
      <c r="E21" s="82"/>
      <c r="G21" s="82"/>
      <c r="H21" s="82"/>
      <c r="I21" s="82"/>
      <c r="J21" s="82"/>
    </row>
    <row r="22" spans="1:10" ht="13.5">
      <c r="A22" s="82"/>
      <c r="B22" s="82"/>
      <c r="C22" s="82"/>
      <c r="D22" s="82"/>
      <c r="E22" s="82"/>
      <c r="G22" s="82"/>
      <c r="H22" s="82"/>
      <c r="I22" s="82"/>
      <c r="J22" s="82"/>
    </row>
    <row r="23" spans="1:10" ht="13.5">
      <c r="A23" s="82"/>
      <c r="B23" s="82"/>
      <c r="C23" s="82"/>
      <c r="D23" s="82"/>
      <c r="E23" s="82"/>
      <c r="G23" s="82"/>
      <c r="H23" s="82"/>
      <c r="I23" s="82"/>
      <c r="J23" s="82"/>
    </row>
    <row r="24" spans="1:10" ht="13.5">
      <c r="A24" s="82"/>
      <c r="B24" s="82"/>
      <c r="C24" s="82"/>
      <c r="D24" s="82"/>
      <c r="E24" s="82"/>
      <c r="G24" s="82"/>
      <c r="H24" s="82"/>
      <c r="I24" s="82"/>
      <c r="J24" s="82"/>
    </row>
    <row r="25" spans="1:10" ht="13.5">
      <c r="A25" s="82"/>
      <c r="B25" s="82"/>
      <c r="C25" s="82"/>
      <c r="D25" s="82"/>
      <c r="E25" s="82"/>
      <c r="G25" s="82"/>
      <c r="H25" s="82"/>
      <c r="I25" s="82"/>
      <c r="J25" s="82"/>
    </row>
    <row r="26" spans="1:10" ht="13.5">
      <c r="A26" s="82"/>
      <c r="B26" s="82"/>
      <c r="C26" s="82"/>
      <c r="D26" s="82"/>
      <c r="E26" s="82"/>
      <c r="G26" s="82"/>
      <c r="H26" s="82"/>
      <c r="I26" s="82"/>
      <c r="J26" s="82"/>
    </row>
    <row r="27" spans="1:10" ht="13.5">
      <c r="A27" s="82"/>
      <c r="B27" s="82"/>
      <c r="C27" s="82"/>
      <c r="D27" s="82"/>
      <c r="E27" s="82"/>
      <c r="G27" s="82"/>
      <c r="H27" s="82"/>
      <c r="I27" s="82"/>
      <c r="J27" s="82"/>
    </row>
    <row r="28" spans="1:10" ht="13.5">
      <c r="A28" s="82"/>
      <c r="B28" s="82"/>
      <c r="C28" s="82"/>
      <c r="D28" s="82"/>
      <c r="E28" s="82"/>
      <c r="G28" s="82"/>
      <c r="H28" s="82"/>
      <c r="I28" s="82"/>
      <c r="J28" s="82"/>
    </row>
    <row r="29" spans="1:10" ht="13.5">
      <c r="A29" s="82"/>
      <c r="B29" s="82"/>
      <c r="C29" s="82"/>
      <c r="D29" s="82"/>
      <c r="E29" s="82"/>
      <c r="G29" s="82"/>
      <c r="H29" s="82"/>
      <c r="I29" s="82"/>
      <c r="J29" s="82"/>
    </row>
    <row r="30" spans="1:10" ht="13.5">
      <c r="A30" s="82"/>
      <c r="B30" s="82"/>
      <c r="C30" s="82"/>
      <c r="D30" s="82"/>
      <c r="E30" s="82"/>
      <c r="G30" s="82"/>
      <c r="H30" s="82"/>
      <c r="I30" s="82"/>
      <c r="J30" s="82"/>
    </row>
    <row r="31" spans="1:10" ht="13.5">
      <c r="A31" s="82"/>
      <c r="B31" s="82"/>
      <c r="C31" s="82"/>
      <c r="D31" s="82"/>
      <c r="E31" s="82"/>
      <c r="G31" s="82"/>
      <c r="H31" s="82"/>
      <c r="I31" s="82"/>
      <c r="J31" s="82"/>
    </row>
    <row r="32" spans="1:10" ht="13.5">
      <c r="A32" s="82"/>
      <c r="B32" s="82"/>
      <c r="C32" s="82"/>
      <c r="D32" s="82"/>
      <c r="E32" s="82"/>
      <c r="G32" s="82"/>
      <c r="H32" s="82"/>
      <c r="I32" s="82"/>
      <c r="J32" s="82"/>
    </row>
    <row r="33" spans="1:10" ht="13.5">
      <c r="A33" s="82"/>
      <c r="B33" s="82"/>
      <c r="C33" s="82"/>
      <c r="D33" s="82"/>
      <c r="E33" s="82"/>
      <c r="G33" s="82"/>
      <c r="H33" s="82"/>
      <c r="I33" s="82"/>
      <c r="J33" s="82"/>
    </row>
    <row r="34" spans="1:10" ht="13.5">
      <c r="A34" s="82"/>
      <c r="B34" s="82"/>
      <c r="C34" s="82"/>
      <c r="D34" s="82"/>
      <c r="E34" s="82"/>
      <c r="G34" s="82"/>
      <c r="H34" s="82"/>
      <c r="I34" s="82"/>
      <c r="J34" s="82"/>
    </row>
    <row r="35" spans="1:10" ht="13.5">
      <c r="A35" s="82"/>
      <c r="B35" s="82"/>
      <c r="C35" s="82"/>
      <c r="D35" s="82"/>
      <c r="E35" s="82"/>
      <c r="G35" s="82"/>
      <c r="H35" s="82"/>
      <c r="I35" s="82"/>
      <c r="J35" s="82"/>
    </row>
    <row r="36" spans="1:10" ht="13.5">
      <c r="A36" s="82"/>
      <c r="B36" s="82"/>
      <c r="C36" s="82"/>
      <c r="D36" s="82"/>
      <c r="E36" s="82"/>
      <c r="G36" s="82"/>
      <c r="H36" s="82"/>
      <c r="I36" s="82"/>
      <c r="J36" s="82"/>
    </row>
    <row r="37" spans="1:10" ht="13.5">
      <c r="A37" s="82"/>
      <c r="B37" s="82"/>
      <c r="C37" s="82"/>
      <c r="D37" s="82"/>
      <c r="E37" s="82"/>
      <c r="G37" s="82"/>
      <c r="H37" s="82"/>
      <c r="I37" s="82"/>
      <c r="J37" s="82"/>
    </row>
    <row r="38" spans="1:10" ht="13.5">
      <c r="A38" s="82"/>
      <c r="B38" s="82"/>
      <c r="C38" s="82"/>
      <c r="D38" s="82"/>
      <c r="E38" s="82"/>
      <c r="G38" s="82"/>
      <c r="H38" s="82"/>
      <c r="I38" s="82"/>
      <c r="J38" s="82"/>
    </row>
    <row r="39" spans="1:10" ht="13.5">
      <c r="A39" s="82"/>
      <c r="B39" s="82"/>
      <c r="C39" s="82"/>
      <c r="D39" s="82"/>
      <c r="E39" s="82"/>
      <c r="G39" s="82"/>
      <c r="H39" s="82"/>
      <c r="I39" s="82"/>
      <c r="J39" s="82"/>
    </row>
    <row r="40" spans="1:10" ht="13.5">
      <c r="A40" s="82"/>
      <c r="B40" s="82"/>
      <c r="C40" s="82"/>
      <c r="D40" s="82"/>
      <c r="E40" s="82"/>
      <c r="G40" s="82"/>
      <c r="H40" s="82"/>
      <c r="I40" s="82"/>
      <c r="J40" s="82"/>
    </row>
    <row r="41" spans="1:10" ht="13.5">
      <c r="A41" s="82"/>
      <c r="B41" s="82"/>
      <c r="C41" s="82"/>
      <c r="D41" s="82"/>
      <c r="E41" s="82"/>
      <c r="G41" s="82"/>
      <c r="H41" s="82"/>
      <c r="I41" s="82"/>
      <c r="J41" s="82"/>
    </row>
    <row r="42" spans="3:10" ht="13.5">
      <c r="C42" s="82"/>
      <c r="D42" s="82"/>
      <c r="E42" s="82"/>
      <c r="G42" s="82"/>
      <c r="H42" s="82"/>
      <c r="I42" s="82"/>
      <c r="J42" s="82"/>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henshu</dc:creator>
  <cp:keywords/>
  <dc:description/>
  <cp:lastModifiedBy>henshu</cp:lastModifiedBy>
  <cp:lastPrinted>2017-07-21T00:25:56Z</cp:lastPrinted>
  <dcterms:created xsi:type="dcterms:W3CDTF">2012-09-21T00:30:40Z</dcterms:created>
  <dcterms:modified xsi:type="dcterms:W3CDTF">2020-12-25T07:32:16Z</dcterms:modified>
  <cp:category/>
  <cp:version/>
  <cp:contentType/>
  <cp:contentStatus/>
</cp:coreProperties>
</file>