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G:\共有ドライブ\WF_校正工程_15_道徳編集T・保体編集T\R6・2024\03_道徳\02_指導書\9指導資料\03初校\全体計画例別葉\全体計画例別葉【内容項目別】\"/>
    </mc:Choice>
  </mc:AlternateContent>
  <xr:revisionPtr revIDLastSave="0" documentId="13_ncr:1_{F909D7AD-78C6-44C7-AEFB-99F42777AF10}" xr6:coauthVersionLast="47" xr6:coauthVersionMax="47" xr10:uidLastSave="{00000000-0000-0000-0000-000000000000}"/>
  <bookViews>
    <workbookView xWindow="-28920" yWindow="1665" windowWidth="29040" windowHeight="15720" xr2:uid="{00000000-000D-0000-FFFF-FFFF00000000}"/>
  </bookViews>
  <sheets>
    <sheet name="【内容項目別】全体計画例別葉5年" sheetId="1" r:id="rId1"/>
    <sheet name="【内容項目別】発行者別一覧5年" sheetId="2" r:id="rId2"/>
    <sheet name="ご利用の留意点" sheetId="3" r:id="rId3"/>
  </sheets>
  <definedNames>
    <definedName name="英語">【内容項目別】発行者別一覧5年!$T$8:$Y$30</definedName>
    <definedName name="音楽">【内容項目別】発行者別一覧5年!$Z$8:$AA$30</definedName>
    <definedName name="家庭">【内容項目別】発行者別一覧5年!$AD$8:$AE$30</definedName>
    <definedName name="国語">【内容項目別】発行者別一覧5年!$C$8:$E$30</definedName>
    <definedName name="算数">【内容項目別】発行者別一覧5年!$I$8:$N$30</definedName>
    <definedName name="社会">【内容項目別】発行者別一覧5年!$F$8:$H$30</definedName>
    <definedName name="図画工作">【内容項目別】発行者別一覧5年!$AB$8:$AC$30</definedName>
    <definedName name="道徳">【内容項目別】発行者別一覧5年!$B$8:$B$30</definedName>
    <definedName name="保健">【内容項目別】発行者別一覧5年!$AG$8:$AK$30</definedName>
    <definedName name="理科">【内容項目別】発行者別一覧5年!$O$8:$S$30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0" i="1" l="1"/>
  <c r="L30" i="1"/>
  <c r="K30" i="1"/>
  <c r="J30" i="1"/>
  <c r="I30" i="1"/>
  <c r="H30" i="1"/>
  <c r="G30" i="1"/>
  <c r="F30" i="1"/>
  <c r="E30" i="1"/>
  <c r="B30" i="1"/>
  <c r="N29" i="1"/>
  <c r="L29" i="1"/>
  <c r="K29" i="1"/>
  <c r="J29" i="1"/>
  <c r="I29" i="1"/>
  <c r="H29" i="1"/>
  <c r="G29" i="1"/>
  <c r="F29" i="1"/>
  <c r="E29" i="1"/>
  <c r="B29" i="1"/>
  <c r="N28" i="1"/>
  <c r="L28" i="1"/>
  <c r="K28" i="1"/>
  <c r="J28" i="1"/>
  <c r="I28" i="1"/>
  <c r="H28" i="1"/>
  <c r="G28" i="1"/>
  <c r="F28" i="1"/>
  <c r="E28" i="1"/>
  <c r="B28" i="1"/>
  <c r="N27" i="1"/>
  <c r="L27" i="1"/>
  <c r="K27" i="1"/>
  <c r="J27" i="1"/>
  <c r="I27" i="1"/>
  <c r="H27" i="1"/>
  <c r="G27" i="1"/>
  <c r="F27" i="1"/>
  <c r="E27" i="1"/>
  <c r="B27" i="1"/>
  <c r="N26" i="1"/>
  <c r="L26" i="1"/>
  <c r="K26" i="1"/>
  <c r="J26" i="1"/>
  <c r="I26" i="1"/>
  <c r="H26" i="1"/>
  <c r="G26" i="1"/>
  <c r="F26" i="1"/>
  <c r="E26" i="1"/>
  <c r="B26" i="1"/>
  <c r="N25" i="1"/>
  <c r="L25" i="1"/>
  <c r="K25" i="1"/>
  <c r="J25" i="1"/>
  <c r="I25" i="1"/>
  <c r="H25" i="1"/>
  <c r="G25" i="1"/>
  <c r="F25" i="1"/>
  <c r="E25" i="1"/>
  <c r="B25" i="1"/>
  <c r="N24" i="1"/>
  <c r="L24" i="1"/>
  <c r="K24" i="1"/>
  <c r="J24" i="1"/>
  <c r="I24" i="1"/>
  <c r="H24" i="1"/>
  <c r="G24" i="1"/>
  <c r="F24" i="1"/>
  <c r="E24" i="1"/>
  <c r="B24" i="1"/>
  <c r="N23" i="1"/>
  <c r="L23" i="1"/>
  <c r="K23" i="1"/>
  <c r="J23" i="1"/>
  <c r="I23" i="1"/>
  <c r="H23" i="1"/>
  <c r="G23" i="1"/>
  <c r="F23" i="1"/>
  <c r="E23" i="1"/>
  <c r="B23" i="1"/>
  <c r="N22" i="1"/>
  <c r="L22" i="1"/>
  <c r="K22" i="1"/>
  <c r="J22" i="1"/>
  <c r="I22" i="1"/>
  <c r="H22" i="1"/>
  <c r="G22" i="1"/>
  <c r="F22" i="1"/>
  <c r="E22" i="1"/>
  <c r="B22" i="1"/>
  <c r="N21" i="1"/>
  <c r="L21" i="1"/>
  <c r="K21" i="1"/>
  <c r="J21" i="1"/>
  <c r="I21" i="1"/>
  <c r="H21" i="1"/>
  <c r="G21" i="1"/>
  <c r="F21" i="1"/>
  <c r="E21" i="1"/>
  <c r="B21" i="1"/>
  <c r="N20" i="1"/>
  <c r="L20" i="1"/>
  <c r="K20" i="1"/>
  <c r="J20" i="1"/>
  <c r="I20" i="1"/>
  <c r="H20" i="1"/>
  <c r="G20" i="1"/>
  <c r="F20" i="1"/>
  <c r="E20" i="1"/>
  <c r="B20" i="1"/>
  <c r="N19" i="1"/>
  <c r="L19" i="1"/>
  <c r="K19" i="1"/>
  <c r="J19" i="1"/>
  <c r="I19" i="1"/>
  <c r="H19" i="1"/>
  <c r="G19" i="1"/>
  <c r="F19" i="1"/>
  <c r="E19" i="1"/>
  <c r="B19" i="1"/>
  <c r="N18" i="1"/>
  <c r="L18" i="1"/>
  <c r="K18" i="1"/>
  <c r="J18" i="1"/>
  <c r="I18" i="1"/>
  <c r="H18" i="1"/>
  <c r="G18" i="1"/>
  <c r="F18" i="1"/>
  <c r="E18" i="1"/>
  <c r="B18" i="1"/>
  <c r="N17" i="1"/>
  <c r="L17" i="1"/>
  <c r="K17" i="1"/>
  <c r="J17" i="1"/>
  <c r="I17" i="1"/>
  <c r="H17" i="1"/>
  <c r="G17" i="1"/>
  <c r="F17" i="1"/>
  <c r="E17" i="1"/>
  <c r="B17" i="1"/>
  <c r="N16" i="1"/>
  <c r="L16" i="1"/>
  <c r="K16" i="1"/>
  <c r="J16" i="1"/>
  <c r="I16" i="1"/>
  <c r="H16" i="1"/>
  <c r="G16" i="1"/>
  <c r="F16" i="1"/>
  <c r="E16" i="1"/>
  <c r="B16" i="1"/>
  <c r="N15" i="1"/>
  <c r="L15" i="1"/>
  <c r="K15" i="1"/>
  <c r="J15" i="1"/>
  <c r="I15" i="1"/>
  <c r="H15" i="1"/>
  <c r="G15" i="1"/>
  <c r="F15" i="1"/>
  <c r="E15" i="1"/>
  <c r="B15" i="1"/>
  <c r="N14" i="1"/>
  <c r="L14" i="1"/>
  <c r="K14" i="1"/>
  <c r="J14" i="1"/>
  <c r="I14" i="1"/>
  <c r="H14" i="1"/>
  <c r="G14" i="1"/>
  <c r="F14" i="1"/>
  <c r="E14" i="1"/>
  <c r="B14" i="1"/>
  <c r="N13" i="1"/>
  <c r="L13" i="1"/>
  <c r="K13" i="1"/>
  <c r="J13" i="1"/>
  <c r="I13" i="1"/>
  <c r="H13" i="1"/>
  <c r="G13" i="1"/>
  <c r="F13" i="1"/>
  <c r="E13" i="1"/>
  <c r="B13" i="1"/>
  <c r="N12" i="1"/>
  <c r="L12" i="1"/>
  <c r="K12" i="1"/>
  <c r="J12" i="1"/>
  <c r="I12" i="1"/>
  <c r="H12" i="1"/>
  <c r="G12" i="1"/>
  <c r="F12" i="1"/>
  <c r="E12" i="1"/>
  <c r="B12" i="1"/>
  <c r="N11" i="1"/>
  <c r="L11" i="1"/>
  <c r="K11" i="1"/>
  <c r="J11" i="1"/>
  <c r="I11" i="1"/>
  <c r="H11" i="1"/>
  <c r="G11" i="1"/>
  <c r="F11" i="1"/>
  <c r="E11" i="1"/>
  <c r="B11" i="1"/>
  <c r="N10" i="1"/>
  <c r="L10" i="1"/>
  <c r="K10" i="1"/>
  <c r="J10" i="1"/>
  <c r="I10" i="1"/>
  <c r="H10" i="1"/>
  <c r="G10" i="1"/>
  <c r="F10" i="1"/>
  <c r="E10" i="1"/>
  <c r="B10" i="1"/>
  <c r="N9" i="1"/>
  <c r="L9" i="1"/>
  <c r="K9" i="1"/>
  <c r="J9" i="1"/>
  <c r="I9" i="1"/>
  <c r="H9" i="1"/>
  <c r="G9" i="1"/>
  <c r="F9" i="1"/>
  <c r="E9" i="1"/>
  <c r="B9" i="1"/>
</calcChain>
</file>

<file path=xl/sharedStrings.xml><?xml version="1.0" encoding="utf-8"?>
<sst xmlns="http://schemas.openxmlformats.org/spreadsheetml/2006/main" count="550" uniqueCount="345">
  <si>
    <t>５年　全体計画例別葉（教科領域等と道徳との関連計画表）【内容項目別】　　 2024年～2027年</t>
  </si>
  <si>
    <t>学年の重点課題</t>
  </si>
  <si>
    <t>課題の内容</t>
  </si>
  <si>
    <t xml:space="preserve">  　　　教科・領域
        　　　など　
内容項目</t>
  </si>
  <si>
    <t>道徳</t>
  </si>
  <si>
    <t>特別活動</t>
  </si>
  <si>
    <t>教科</t>
  </si>
  <si>
    <t>総合的な学習
の時間</t>
  </si>
  <si>
    <t>地域・家庭
との連携</t>
  </si>
  <si>
    <t>光文書院</t>
  </si>
  <si>
    <t>学級活動</t>
  </si>
  <si>
    <t>クラブ、児童会、
委員会</t>
  </si>
  <si>
    <t>国語</t>
  </si>
  <si>
    <t>社会</t>
  </si>
  <si>
    <t>算数</t>
  </si>
  <si>
    <t>理科</t>
  </si>
  <si>
    <t>英語</t>
  </si>
  <si>
    <t>音楽</t>
  </si>
  <si>
    <t>図画工作</t>
  </si>
  <si>
    <t>家庭</t>
  </si>
  <si>
    <t>体育</t>
  </si>
  <si>
    <t>保健</t>
  </si>
  <si>
    <t>光村図書</t>
  </si>
  <si>
    <t>東京書籍</t>
  </si>
  <si>
    <t>大日本図書</t>
  </si>
  <si>
    <t>教育芸術社</t>
  </si>
  <si>
    <t>日本文教出版</t>
  </si>
  <si>
    <t>開隆堂</t>
  </si>
  <si>
    <t>大修館書店</t>
  </si>
  <si>
    <t>Ａ 善悪の判断、自律、自由と責任</t>
  </si>
  <si>
    <t>Ａ 正直、誠実</t>
  </si>
  <si>
    <t>Ａ 節度、節制</t>
  </si>
  <si>
    <t>●1学期を振り返ろう/7月
●夏休みを振り返ろう/9月
●2学期を振り返ろう/12月
●1年間を振り返ろう/3月</t>
  </si>
  <si>
    <t>Ａ 個性の伸長</t>
  </si>
  <si>
    <t>●クラブ活動開始/4月
●クラブ発表会/11月</t>
  </si>
  <si>
    <t>●表現運動/9月
●フォークダンス/11月</t>
  </si>
  <si>
    <t>Ａ 希望と勇気、努力と強い意志</t>
  </si>
  <si>
    <t>●夏休みの計画を立てよう/7月
●2学期の目標を立てよう/9月
●冬休みの計画を立てよう/12月
●3学期の目標を立てよう/1月</t>
  </si>
  <si>
    <t>●1年間の活動のまとめ/3月</t>
  </si>
  <si>
    <t>●マット運動/5月
●ゴール型（フラッグフットボール）/6月
●水泳運動/6月
●鉄棒運動/9月
●ベースボール型（ソフトボール）/9月
●走り幅跳び/10月
●ハードル走/11月
●跳び箱運動/1月
●ゴール型 手（バスケットボール）/2月</t>
  </si>
  <si>
    <t>Ａ 真理の探究</t>
  </si>
  <si>
    <t>●学級文庫を活用しよう/10月</t>
  </si>
  <si>
    <t>Ｂ 親切、思いやり</t>
  </si>
  <si>
    <t>Ｂ 感謝</t>
  </si>
  <si>
    <t>Ｂ 礼儀</t>
  </si>
  <si>
    <t>Ｂ 友情、信頼</t>
  </si>
  <si>
    <t>●学級スポーツ大会をしよう/11月</t>
  </si>
  <si>
    <t>●体ほぐしの運動/4月
●短距離走・リレー/4月
●マット運動/5月
●ゴール型（フラッグフットボール）/6月
●水泳運動/6月
●表現運動/9月
●鉄棒運動/9月
●ベースボール型（ソフトボール）/9月
●走り幅跳び/10月
●フォークダンス/11月
●ハードル走/11月
●体の動きを高める運動/11月
●跳び箱運動/1月
●ゴール型 手（バスケットボール）/2月</t>
  </si>
  <si>
    <t>Ｂ 相互理解、寛容</t>
  </si>
  <si>
    <t>Ｃ 規則の尊重</t>
  </si>
  <si>
    <t>●短距離走・リレー/4月
●ゴール型（フラッグフットボール）/6月
●水泳運動/6月
●ベースボール型（ソフトボール）/9月
●ゴール型 手（バスケットボール）/2月</t>
  </si>
  <si>
    <t>Ｃ 公正、公平、社会正義</t>
  </si>
  <si>
    <t xml:space="preserve">●委員会活動開始/4月
</t>
  </si>
  <si>
    <t>Ｃ 勤労、公共の精神</t>
  </si>
  <si>
    <t>●係を決めよう/4月
●係活動を見直そう/6月</t>
  </si>
  <si>
    <t>Ｃ 家族愛、家庭生活の充実</t>
  </si>
  <si>
    <t>Ｃ よりよい学校生活、集団生活の充実</t>
  </si>
  <si>
    <t>●学級目標を決めよう/4月
●学級の旗を作ろう/5月
●6年生を送る会の準備をしよう/2月</t>
  </si>
  <si>
    <t>●全校集会/5月
●全校集会/10月
●全校集会/1月
●クラブ見学会/2月</t>
  </si>
  <si>
    <t>Ｃ 伝統と文化の尊重、国や郷土を愛する態度</t>
  </si>
  <si>
    <t>Ｃ 国際理解、国際親善</t>
  </si>
  <si>
    <t>Ｄ 生命の尊さ</t>
  </si>
  <si>
    <t>Ｄ 自然愛護</t>
  </si>
  <si>
    <t>Ｄ 感動、畏敬の念</t>
  </si>
  <si>
    <t>Ｄ よりよく生きる喜び</t>
  </si>
  <si>
    <t>教科書会社名一覧　※削除しないようご注意ください。</t>
  </si>
  <si>
    <t>教育出版</t>
  </si>
  <si>
    <t>学校図書</t>
  </si>
  <si>
    <t>啓林館</t>
  </si>
  <si>
    <t>Gakken</t>
  </si>
  <si>
    <t>三省堂</t>
  </si>
  <si>
    <t xml:space="preserve">        教科・領域
              など　
内容項目</t>
  </si>
  <si>
    <t>心の管理人/11月
うばわれた自由/付録</t>
  </si>
  <si>
    <t xml:space="preserve">要旨をまとめ、自分の考えを伝えよう／インターネットは冒険だ/5月
物語の組み立てについて考えよう／世界でいちばんやかましい音/6月
書き手の意図を考えよう／新聞記事を読み比べよう/7月
物語のおもしろさを解説しよう／注文の多い料理店/10月
</t>
  </si>
  <si>
    <t xml:space="preserve">情報の宝箱　新聞を読もう/5月
情報ノート/5月
</t>
  </si>
  <si>
    <t xml:space="preserve">たずねびと/9月
固有種が教えてくれること／自然環境を守るために／コラム　統計資料の読み方/11月
想像力のスイッチを入れよう/1月
</t>
  </si>
  <si>
    <t xml:space="preserve">情報化した社会と産業の発展　導入/12月
情報産業とわたしたちのくらし/12月
情報を生かす産業/1月
情報を生かすわたしたち/1月
いかす/1月
</t>
  </si>
  <si>
    <t xml:space="preserve">未来とつながる情報　オリエンテーション/12月
情報を伝える人々とわたしたち/12月
くらしと産業を変える情報通信技術/12月
</t>
  </si>
  <si>
    <t xml:space="preserve">情報社会に生きるわたしたち　導入/12月
情報をつくり、伝える/12月
情報を生かして発展する産業/1月
</t>
  </si>
  <si>
    <t xml:space="preserve">着方の工夫で快適に/1月
</t>
  </si>
  <si>
    <t xml:space="preserve">けがの防止/１月
</t>
  </si>
  <si>
    <t xml:space="preserve">けがの防止/10月
</t>
  </si>
  <si>
    <t xml:space="preserve">けがの防止/２月
</t>
  </si>
  <si>
    <t xml:space="preserve">けがの防止/12月
</t>
  </si>
  <si>
    <t xml:space="preserve">保健 けがの防止/12月
</t>
  </si>
  <si>
    <t>手品師/10月
「また来てね」/付録</t>
  </si>
  <si>
    <t xml:space="preserve">人物の心情を音読で伝えよう／おにぎり石の伝説/4月
物語の組み立てについて考えよう／世界でいちばんやかましい音/6月
人物像について考えたことを伝え合おう／大造じいさんとがん/11月
</t>
  </si>
  <si>
    <t xml:space="preserve">大造じいさんとがん/9月
</t>
  </si>
  <si>
    <t xml:space="preserve">大造じいさんとガン/3月
</t>
  </si>
  <si>
    <t xml:space="preserve">ひみつのトレーニング/4月
</t>
  </si>
  <si>
    <t xml:space="preserve">わたしたちの生活と森林/2月
</t>
  </si>
  <si>
    <t xml:space="preserve">森林とともに生きる/2月
</t>
  </si>
  <si>
    <t xml:space="preserve">森林とわたしたちのくらし/2月
</t>
  </si>
  <si>
    <t xml:space="preserve">見つけてワイヤーワールド　くるくる 回して/9月
進め！糸のこたん検隊/11月
</t>
  </si>
  <si>
    <t xml:space="preserve">糸のこスイスイ　切り分けた形から何つくる？　ビー玉のぼうけん　楽しいパズル/6月
美しく立つはり金/12月
</t>
  </si>
  <si>
    <t xml:space="preserve">私の生活、大発見！/4月
ゆでる調理でおいしさ発見/5月
ひと針に心をこめて/7月
持続可能な社会へ　物やお金の使い方/9月
食べて元気！ご飯とみそ汁/10月
物を生かして住みやすく/11月
5年生のまとめ/1月
生活を変えるチャンス！/2月
</t>
  </si>
  <si>
    <t xml:space="preserve">毎日の生活を見つめてみよう/4月
クッキングはじめの一歩/4月
ソーイングはじめの一歩/5月
整理・整とんで快適に/6月
食べて元気に/10月
生活を支える物やお金/1月
着方の工夫で快適に/1月
暖かい住まい方で快適に/2月
</t>
  </si>
  <si>
    <t xml:space="preserve">短所も長所/9月
</t>
  </si>
  <si>
    <t xml:space="preserve">知りたいことを聞き出そう/4月
五年生の本だな/7月
読書の世界を広げよう/12月
どう考える？　もしもの技術/1月
伝記を読んで感想文を書こう／手塚治虫/3月
</t>
  </si>
  <si>
    <t xml:space="preserve">読書の広場②　ひろがる読書の世界/7月
ひろがる言葉　つながる　ひろがる/10月
読書の広場③　「図書すいせん会」をしよう/12月
</t>
  </si>
  <si>
    <t xml:space="preserve">名前を使って、自己しょうかい/4月
作家で広げるわたしたちの読書／モモ/7月
好きな詩のよさを伝えよう/1月
言葉でスケッチ/1月
もう一つの物語/2月
「子供未来科」で何をする/2月
</t>
  </si>
  <si>
    <t xml:space="preserve">学びのとびら/4月
</t>
  </si>
  <si>
    <t xml:space="preserve">算数の自由研究/7月
</t>
  </si>
  <si>
    <t xml:space="preserve">わたしの研究/7月
</t>
  </si>
  <si>
    <t xml:space="preserve">自由研究/7月
自由研究/9月
</t>
  </si>
  <si>
    <t xml:space="preserve">わたしの自由研究/7月
</t>
  </si>
  <si>
    <t xml:space="preserve">⾃由研究/7月
</t>
  </si>
  <si>
    <t xml:space="preserve">Check Your Steps 1/7月
</t>
  </si>
  <si>
    <t xml:space="preserve">I can draw pictures well./9月
</t>
  </si>
  <si>
    <t xml:space="preserve">I can run fast./9月
</t>
  </si>
  <si>
    <t xml:space="preserve">What subjects do you like?/6月
He can run fast. She can do kendama./9月
You can do it! 2/12月
</t>
  </si>
  <si>
    <t xml:space="preserve">&lt;音&gt;和音に合わせてせんりつをつくろう/5月
</t>
  </si>
  <si>
    <t xml:space="preserve">いろいろな音のひびきを味わおう/6月
</t>
  </si>
  <si>
    <t xml:space="preserve">のぞくと広がる ひみつの景色　ビー玉大ぼうけん/5月
線から生まれた わたしの世界　動きの形をつかまえよう/6月
ねん土で動きをハイ、ポーズ！　ぺたんこねんどで つくってみると/6月
だんボールでためしてつくって/7月
見つけてワイヤーワールド　くるくる 回して/9月
コロコロ ローラーダンス/10月
重ねて広がる形と色/10月
進め！糸のこたん検隊/11月
学校おすすめガイド　あったらいい町どんな町/1月
わたしの町のひみつ教えます/2月
動いてクレイアニメーション　おもしろかんばん屋さん/4月
</t>
  </si>
  <si>
    <t xml:space="preserve">形に命をふきこんで/5月
あんなところがこんなところに/6月
糸のこスイスイ　切り分けた形から何つくる？　ビー玉のぼうけん　楽しいパズル/6月
のぞいでみると　ミラクル！ ミラーワールド/10月
美しく立つはり金/12月
消してかく　けずって見つけたいい形　木ちょう風ねん土で　石けんで/2月
ＩＣＴでチャレンジ/2月
ほり進めて刷り重ねて　ほり進み木はん画　はんを回して/2月
</t>
  </si>
  <si>
    <t xml:space="preserve">ミシンにトライ！手作りで楽しい生活/1月
</t>
  </si>
  <si>
    <t xml:space="preserve">心の健康/６月
</t>
  </si>
  <si>
    <t xml:space="preserve">みんなといっしょに前へ、前へ　─池江璃花子─/4月
富士観測所をつくるために/1月
</t>
  </si>
  <si>
    <t xml:space="preserve">ロボットとの未来について考えよう／「弱いロボット」だからできること/1月
伝記を読んで感想文を書こう／手塚治虫/3月
わたしの文章見本帳/3月
</t>
  </si>
  <si>
    <t xml:space="preserve">ひろがる言葉　つながる　ひろがる/10月
みすゞさがしの旅　―みんなちがって、みんないい/3月
ひろがる言葉　これまで　これから/3月
</t>
  </si>
  <si>
    <t xml:space="preserve">やなせたかし　ーアンパンマンの勇気/12月
五年生をふり返って/3月
</t>
  </si>
  <si>
    <t xml:space="preserve">5年のふくしゅう/3月
</t>
  </si>
  <si>
    <t xml:space="preserve">5年の復習/2月
</t>
  </si>
  <si>
    <t xml:space="preserve">5年のまとめ/3月
</t>
  </si>
  <si>
    <t xml:space="preserve">復習/5月
復習/7月
復習/10月
復習/12月
復習/2月
もうすぐ6年生/3月
</t>
  </si>
  <si>
    <t xml:space="preserve">復習/7月
復習/12月
5年の復習/3月
</t>
  </si>
  <si>
    <t xml:space="preserve">科学者を知ろう/2月
</t>
  </si>
  <si>
    <t xml:space="preserve">Who is your hero?/2月
</t>
  </si>
  <si>
    <t xml:space="preserve">My Hero/2月
</t>
  </si>
  <si>
    <t xml:space="preserve">This is my hero./9月
She is my hero./11月
</t>
  </si>
  <si>
    <t xml:space="preserve">My Hero, My Dream Friend/2月
</t>
  </si>
  <si>
    <t xml:space="preserve">My hero is my brother. /10月
</t>
  </si>
  <si>
    <t xml:space="preserve">パートの役わり/9月
＊思いをこめた表現/1月
</t>
  </si>
  <si>
    <t xml:space="preserve">曲想の変化を感じ取ろう/10月
思いを表現に生かそう/2月
</t>
  </si>
  <si>
    <t xml:space="preserve">動いてクレイアニメーション　おもしろかんばん屋さん/4月
</t>
  </si>
  <si>
    <t xml:space="preserve">ミシンで楽しくソーイング/9月
</t>
  </si>
  <si>
    <t xml:space="preserve">治せない病気を治すために ─山中伸弥─/11月
</t>
  </si>
  <si>
    <t xml:space="preserve">ロボットとの未来について考えよう／「弱いロボット」だからできること/1月
伝記を読んで感想文を書こう／手塚治虫/3月
</t>
  </si>
  <si>
    <t xml:space="preserve">情報の宝箱　新聞を読もう/5月
漢字の広場①　漢字学習ノート/5月
ことなる見方/5月
言葉と事実/6月
すいせんしよう「町じまん」/6月
案内やしょうかいのポスター/6月
まんがの方法/2月
ひみつを調べて発表しよう/2月
</t>
  </si>
  <si>
    <t xml:space="preserve">かんがえるのって　おもしろい/4月
見立てる／言葉の意味が分かること／情報　原因と結果/5月
新聞を読もう/9月
たずねびと/9月
固有種が教えてくれること／自然環境を守るために／コラム　統計資料の読み方/11月
想像力のスイッチを入れよう/1月
言葉を使い分けよう/2月
</t>
  </si>
  <si>
    <t xml:space="preserve">学びのとびら/4月
比例/5月
小数のかけ算/5月
小数のわり算/6月
小数の倍/6月
どんな計算になるのかな？/6月
合同な図形/7月
図形の角/9月
偶数と奇数、倍数と約数/9月
分数と小数、整数の関係/10月
考える力をのばそう/10月
算数で読みとこう/10月
分数のたし算とひき算/10月
平均/11月
単位量あたりの大きさ/11月
四角形と三角形の面積/12月
割合/1月
帯グラフと円グラフ/1月
変わり方調べ/2月
正多角形と円周の長さ/2月
角柱と円柱/3月
考える力をのばそう/3月
算数で読みとこう/3月
</t>
  </si>
  <si>
    <t xml:space="preserve">整数と小数/4月
図形の角の大きさ/4月
2つの量の変わり方/4月
体積/5月
合同な図形/7月
どんな計算するのかな/7月
整数の性質/9月
読み取る力をのばそう/9月
平均/9月
単位量あたりの大きさ/10月
分数と小数、整数/10月
割合/10月
読み取る力をのばそう/10月
帯グラフと円グラフ/11月
読み取る力をのばそう/11月
正多角形と円/11月
四角形と三角形の面積/1月
読み取る力をのばそう/1月
速さ/2月
角柱と円柱/2月
変わり方を調べよう/2月
</t>
  </si>
  <si>
    <t xml:space="preserve">小数と整数/4月
合同な図形/4月
比例/4月
平均/5月
倍数と約数/5月
ふりかえろう つなげよう/6月
単位量あたりの大きさ(1)/6月
ふりかえろう つなげよう/6月
倍の計算～小数倍～/7月
算数をつかって/7月
図形の角/9月
単位量あたりの大きさ(2)/9月
割合(1)/10月
図形の面積/11月
ふりかえろう つなげよう/11月
正多角形と円/12月
算数をつかって/12月
体積/1月
ふりかえろう つなげよう/1月
割合(2)/1月
いろいろなグラフ/2月
立体/2月
データの活用/3月
プログラミングのプ/3月
算数をつかって/3月
</t>
  </si>
  <si>
    <t xml:space="preserve">体積/4月
2つの量の変わり方/5月
2000㎤を作ろう/5月
小数のかけ算/5月
合同と三角形、四角形/6月
小数のわり算/6月
ご石の数え方/7月
整数の見方/9月
分数の大きさとたし算、ひき算/9月
平均/10月
奇数と偶数に分けて/10月
単位量あたりの大きさ/10月
わり算と分数/11月
九九の表を調べよう/11月
割合/11月
割合とグラフ/12月
四角形の関係を調べよう/12月
四角形や三角形の面積/1月
正多角形と円/2月
角柱と円柱/2月
三角形に変身/3月
算数を使って考えよう/3月
</t>
  </si>
  <si>
    <t xml:space="preserve">整数と小数/4月
体 積/4月
比 例/5月
割合(1)/6月
合同な図形/6月
見方・考え方を深めよう(1)/7月
どんな計算になるのかな/7月
整 数/9月
分 数/9月
面 積/10月
平均とその利用/11月
単位量あたりの大きさ/11月
見方・考え方を深めよう(2)/11月
割合(2)/11月
人文字/12月
見積もりを使って/12月
円と正多角形/1月
割合のグラフ/1月
角柱と円柱/2月
速 さ/2月
変わり方/2月
見方・考え方を深めよう(3)/3月
わくわくプログラミング/3月
わくわく SDGs/3月
</t>
  </si>
  <si>
    <t xml:space="preserve">整数と小数のしくみ/4月
体積/4月
2つの量の変わり方/5月
どんな計算になるか考えよう/6月
図形の合同と角/6月
整数の性質/9月
平均/10月
単位量あたりの大きさ/10月
図形の面積/10月
正多角形と円/11月
倍を表す小数/12月
分数と小数、整数/1月
割合/1月
どんな計算になるか考えよう/2月
帯グラフと円グラフ/2月
角柱と円柱/2月
算数ジャンプ/3月
</t>
  </si>
  <si>
    <t xml:space="preserve">巻頭/4月
天気の変化/4月
植物の発芽と成長/5月
魚のたんじょう/6月
わたしの研究/7月
花から実へ/9月
台風と天気の変化/10月
流れる水のはたらき/10月
物のとけ方/11月
人のたんじょう/1月
電流がうみ出す力/1月
ふりこのきまり/2月
1年間をふりかえろう/3月
理科とSDGs／理科とプログラミング/3月
</t>
  </si>
  <si>
    <t xml:space="preserve">天気と情報①天気の変化/4月
生命のつながり①植物の発芽と成長/5月
生命のつながり②メダカのたんじょう/6月
天気と情報②台風と防災/7月
自由研究/7月
自由研究/9月
生命のつながり③植物の実や種子のでき方/9月
流れる水のはたらきと土地の変化/9月
もののとけ方/10月
ふりこの性質/11月
電磁石の性質/1月
生命のつながり④人のたんじょう/2月
6年の学習の準備/3月
</t>
  </si>
  <si>
    <t xml:space="preserve">理科の世界をぼうけんしよう/4月
ふりこの運動/4月
種子の発芽と成長/5月
魚のたんじょう/6月
台風の接近/7月
わたしの自由研究/7月
実や種子のでき方/9月
雲と天気の変化/10月
流れる水のはたらき/10月
川と災害/11月
電流と電磁石/11月
冬から春へ/1月
もののとけ方/1月
科学者を知ろう/2月
人のたんじょう/2月
理科の世界をふりかえろう/3月
</t>
  </si>
  <si>
    <t xml:space="preserve">解決する方法を考えよう。/4月
天気の変化/4月
植物の発芽や成長/5月
メダカのたんじょう/6月
ふりこ/6月
花から実へ/9月
台風接近/9月
流れる水と土地/10月
川と災害/11月
電流が生み出す力/11月
もののとけ方/1月
人のたんじょう/2月
受けつがれる生命/3月
</t>
  </si>
  <si>
    <t xml:space="preserve">理科のガイダンス/4月
花のつくり/4月
雲と天気の変化/4月
植物の発芽と成⻑/5月
メダカのたんじょう/6月
台⾵と気象情報/7月
⾃由研究/7月
花から実へ/9月
ヒトのたんじょう/10月
これまでの学習をつなげよう/10月
流れる⽔のはたらき/10月
ふりこのきまり/11月
みんなで使う理科室/1月
もののとけ⽅/1月
電流と電磁⽯/2月
</t>
  </si>
  <si>
    <t xml:space="preserve">和音や低音のはたらき/4月
アンサンブルのみりょく&lt;オーケストラ&gt;/7月
音楽のききどころ/1月
</t>
  </si>
  <si>
    <t xml:space="preserve">和音のひびきの移り変わりを感じ取ろう/9月
曲想の変化を感じ取ろう/10月
詩と音楽との関わりを味わおう/11月
</t>
  </si>
  <si>
    <t xml:space="preserve">のぞいでみると　ミラクル！ ミラーワールド/10月
光と場所のハーモニー　暗い場所で　明るい場所で/11月
</t>
  </si>
  <si>
    <t xml:space="preserve">暖かい住まい方で快適に/2月
</t>
  </si>
  <si>
    <t>みんなのつくえ/5月
バスと赤ちゃん/付録</t>
  </si>
  <si>
    <t xml:space="preserve">言葉の広場①　話し言葉と書き言葉/6月
言葉の広場⑤　言葉で伝える、心を伝える/12月
</t>
  </si>
  <si>
    <t xml:space="preserve">みんなが使いやすいデザイン/6月
</t>
  </si>
  <si>
    <t xml:space="preserve">できるよ家庭の仕事/7月
</t>
  </si>
  <si>
    <t xml:space="preserve">助け合い傘/5月
</t>
  </si>
  <si>
    <t xml:space="preserve">日本の心とかたち/6月
</t>
  </si>
  <si>
    <t xml:space="preserve">知りたいことを聞き出そう/4月
敬語/5月
</t>
  </si>
  <si>
    <t xml:space="preserve">言葉の広場①　話し言葉と書き言葉/6月
言葉の広場②　敬語/7月
</t>
  </si>
  <si>
    <t xml:space="preserve">敬語/6月
</t>
  </si>
  <si>
    <t xml:space="preserve">言葉について考えよう 2/2月
</t>
  </si>
  <si>
    <t xml:space="preserve">ゆでる調理でおいしさ発見/5月
</t>
  </si>
  <si>
    <t xml:space="preserve">ドッジボールを百倍楽しくする方法/11月
ミレーとルソー/1月
</t>
  </si>
  <si>
    <t xml:space="preserve">見つけたよ！/4月
いつか、大切なところ/5月
「対話」というやりとり/9月
雪わたり/12月
言葉の広場⑤　言葉で伝える、心を伝える/12月
</t>
  </si>
  <si>
    <t xml:space="preserve">銀色の裏地/4月
</t>
  </si>
  <si>
    <t xml:space="preserve">ふりかえろう つなげよう/6月
ふりかえろう つなげよう/6月
ふりかえろう つなげよう/11月
ふりかえろう つなげよう/1月
</t>
  </si>
  <si>
    <t xml:space="preserve">みんなで算数をはじめよう！／算数で使いたい見方・考え方／２つに分けよう/4月
</t>
  </si>
  <si>
    <t xml:space="preserve">Hello, friends!/4月
Happy birthday!/5月
Can you play dodgeball?/6月
Check Your Steps 1/7月
Who is this ?/9月
Let's go to the zoo./10月
Check Your Steps 2/12月
Who is your hero?/2月
Check Your Steps 3/3月
</t>
  </si>
  <si>
    <t xml:space="preserve">Hello, everyone./4月
When is your special day?/5月
What do you have on Mondays?/6月
I can draw pictures well./9月
Where is the station?/10月
What would you like?/11月
I love my town./1月
My Hero/2月
</t>
  </si>
  <si>
    <t xml:space="preserve">Hello!/4月
My name is Jun./5月
I play soccer on Tuesdays./6月
This is my hero./9月
He is my brother./9月
I can jump high./9月
She can bake cookies./10月
She is my hero./11月
一日の生活/12月
Let's go to Thailand./1月
It is in Fukui./1月
I want to go to Kenya./2月
You can swim in January./3月
</t>
  </si>
  <si>
    <t xml:space="preserve">Nice to meet you./4月
When is your birthday?/5月
I have P.E. on Monday./6月
This is my dream day./9月
I can run fast./9月
Where do you want to go?/10月
I'd like pizza./11月
Where is the station?/1月
My Hero, My Dream Friend/2月
</t>
  </si>
  <si>
    <t xml:space="preserve">Hello, everyone./4月
When is your birthday?/5月
What subjects do you like?/6月
You can do it! 1/7月
He can run fast. She can do kendama./9月
My hero is my brother. /10月
Where is the library?/11月
You can do it! 2/12月
What would you like?/1月
言葉について考えよう 2/2月
This is my Town./2月
You can do it! 3/3月
英語の物語/3月
</t>
  </si>
  <si>
    <t xml:space="preserve">Hi, I'm Hana. H-a-n-a./4月
I have math on Monday./4月
My birthday is May 25th./5月
I get up at 7:00./6月
She can sing well./9月
This is my sister./10月
I'd like pizza./11月
Where's the cat?/1月
Let's go to Singapore./2月
</t>
  </si>
  <si>
    <t xml:space="preserve">アンサンブルのみりょく&lt;合唱&gt;/7月
パートの役わり/9月
豊かな表現/11月
&lt;音&gt;いろいろな声で音楽をつくろう/12月
＊思いをこめた表現/1月
&lt;音&gt;ずれの音楽を楽しもう/2月
〔音楽ランド〕心から心へ 等/3月
</t>
  </si>
  <si>
    <t xml:space="preserve">のぞくと広がる ひみつの景色　ビー玉大ぼうけん/5月
地球まるごと たからばこ　この空間がいい感じ/12月
動いてクレイアニメーション　おもしろかんばん屋さん/4月
</t>
  </si>
  <si>
    <t xml:space="preserve">あの時あの場所 わたしの思い　言葉から思いを広げて　まだ見ぬ世界/9月
ふれて伝えるストーリー　笑顔が生まれるしかけ/11月
</t>
  </si>
  <si>
    <t xml:space="preserve">みんなの劇/6月
約束/10月
</t>
  </si>
  <si>
    <t xml:space="preserve">集めよう、よいところ/4月
書き手の意図を考えよう／新聞記事を読み比べよう/7月
問題を解決するために話し合おう/9月
情報の…考えのちがい/1月
</t>
  </si>
  <si>
    <t xml:space="preserve">ことなる見方/5月
言葉と事実/6月
「対話」というやりとり/9月
ミニディベート　―AIとのくらし/10月
読書の広場③　「図書すいせん会」をしよう/12月
言葉の広場⑤　言葉で伝える、心を伝える/12月
</t>
  </si>
  <si>
    <t xml:space="preserve">きいて、きいて、きいてみよう/5月
作家で広げるわたしたちの読書／モモ/7月
どちらを選びますか/9月
よりよい学校生活のために／コラム　意見が対立したときには/10月
あなたは、どう考える/12月
言葉を使い分けよう/2月
「子供未来科」で何をする/2月
</t>
  </si>
  <si>
    <t xml:space="preserve">世界の中の国土/4月
工業生産を支える運輸と貿易/11月
</t>
  </si>
  <si>
    <t xml:space="preserve">世界の中の日本の国土/4月
日本の工業生産と貿易・運輸/10月
</t>
  </si>
  <si>
    <t xml:space="preserve">世界から見た日本/4月
運輸と日本の貿易/11月
</t>
  </si>
  <si>
    <t xml:space="preserve">物のとけ方/11月
電流がうみ出す力/1月
ふりこのきまり/2月
</t>
  </si>
  <si>
    <t xml:space="preserve">もののとけ方/10月
ふりこの性質/11月
電磁石の性質/1月
</t>
  </si>
  <si>
    <t xml:space="preserve">ふりこの運動/4月
電流と電磁石/11月
もののとけ方/1月
</t>
  </si>
  <si>
    <t xml:space="preserve">ふりこ/6月
電流が生み出す力/11月
もののとけ方/1月
</t>
  </si>
  <si>
    <t xml:space="preserve">ふりこのきまり/11月
もののとけ⽅/1月
電流と電磁⽯/2月
</t>
  </si>
  <si>
    <t xml:space="preserve">和音のひびきの移り変わりを感じ取ろう/9月
</t>
  </si>
  <si>
    <t xml:space="preserve">ゆかりのアイコン/7月
セルフジャッジ/9月
</t>
  </si>
  <si>
    <t xml:space="preserve">漢字を使おう１/4月
図書館へ行こう/4月
敬語/5月
漢字を使おう２/5月
情報のとびら　事実と考え/5月
地域のみりょくを伝えよう/5月
漢字の成り立ち/6月
物語の組み立てについて考えよう／世界でいちばんやかましい音/6月
漢字を使おう３/7月
思考に関わる言葉/7月
漢字を使おう４/10月
漢字を使おう５/10月
どうやって文を…/10月
情報のとびら　文章と図表/10月
熟語の構成と意味/11月
漢字を使おう６/11月
心情を表す言葉/12月
漢字を使おう７/12月
漢字を使おう８/1月
どう考える？　もしもの技術/1月
方言と共通語/2月
資料を見て考えたことを話そう/2月
漢字を使おう９/2月
漢字を使おう10/3月
わたしの文章見本帳/3月
</t>
  </si>
  <si>
    <t xml:space="preserve">情報の宝箱　新聞を読もう/5月
漢字の広場①　漢字学習ノート/5月
漢字の広場①　四年生で…/5月
漢字の広場②　複合語/7月
漢字の広場②　四年生で…/7月
読書の広場①　図書館を活用しよう/7月
ミニディベート　―AIとのくらし/10月
漢字の広場③　熟語の構成/10月
漢字の広場③　四年生で…/10月
言葉の広場③　方言と共通語/10月
世界遺産　白神山地からの提言　―意見文を書こう/10月
言葉の広場④　かなづかい…/11月
漢字の広場④　漢字の成り立ち/11月
漢字の広場④　四年生で…/11月
漢字の広場⑤　同じ音の漢字/2月
漢字の広場⑤　四年生で…/2月
漢字の広場⓺　送りがなのきまり/2月
漢字の広場⓺　四年生で…/2月
</t>
  </si>
  <si>
    <t xml:space="preserve">ひみつの言葉を引き出そう/4月
名前を使って、自己しょうかい/4月
図書館を使いこなそう/4月
漢字の成り立ち/4月
きいて、きいて、きいてみよう/5月
敬語/6月
日常を十七音で/6月
漢字の広場①/6月
情報　目的に応じて…/6月
みんなが使いやすいデザイン/6月
同じ読み方の漢字/7月
文章に説得力を…/9月
漢字の広場②/9月
漢字の広場③/10月
方言と共通語/10月
カンジー博士の暗号解読/11月
漢字の広場④/12月
あなたは、どう考える/12月
言葉でスケッチ/1月
熟語の読み方/1月
漢字の広場⑤/1月
複合語/1月
言葉を使い分けよう/2月
もう一つの物語/2月
漢字の広場⑥/3月
</t>
  </si>
  <si>
    <t xml:space="preserve">環境を守るわたしたち/3月
</t>
  </si>
  <si>
    <t xml:space="preserve">環境をともに守る/2月
</t>
  </si>
  <si>
    <t xml:space="preserve">環境とわたしたちのくらし/3月
</t>
  </si>
  <si>
    <t xml:space="preserve">整数と小数/4月
直方体や立方体の体積/4月
比例/5月
小数のかけ算/5月
小数のわり算/6月
偶数と奇数、倍数と約数/9月
分数のたし算とひき算/10月
四角形と三角形の面積/12月
5年のふくしゅう/3月
</t>
  </si>
  <si>
    <t xml:space="preserve">小数のかけ算/4月
小数のわり算/6月
分数のたし算とひき算/9月
5年の復習/2月
</t>
  </si>
  <si>
    <t xml:space="preserve">倍数と約数/5月
小数のかけ算/6月
小数のわり算/6月
分数のたし算とひき算/10月
分数と小数・整数/10月
5年のまとめ/3月
</t>
  </si>
  <si>
    <t xml:space="preserve">みんなで算数をはじめよう！／算数で使いたい見方・考え方／２つに分けよう/4月
整数と小数/4月
体積/4月
小数のかけ算/5月
小数のわり算/6月
ご石の数え方/7月
分数の大きさとたし算、ひき算/9月
奇数と偶数に分けて/10月
九九の表を調べよう/11月
5年のまとめ/3月
</t>
  </si>
  <si>
    <t xml:space="preserve">小数のかけ算/5月
復習/5月
小数のわり算/5月
算数の自由研究/7月
復習/7月
復習/10月
人文字/12月
復習/12月
復習/2月
わくわくプログラミング/3月
わくわく SDGs/3月
もうすぐ6年生/3月
</t>
  </si>
  <si>
    <t xml:space="preserve">小数のかけ算/5月
小数のわり算/5月
復習/7月
分数のたし算とひき算/9月
算数ジャンプ/10月
平均/10月
単位量あたりの大きさ/10月
復習/12月
5年の復習/3月
</t>
  </si>
  <si>
    <t xml:space="preserve">台風と天気の変化/10月
物のとけ方/11月
電流がうみ出す力/1月
</t>
  </si>
  <si>
    <t xml:space="preserve">天気と情報②台風と防災/7月
もののとけ方/10月
電磁石の性質/1月
</t>
  </si>
  <si>
    <t xml:space="preserve">台風の接近/7月
川と災害/11月
電流と電磁石/11月
もののとけ方/1月
</t>
  </si>
  <si>
    <t xml:space="preserve">台風接近/9月
川と災害/11月
電流が生み出す力/11月
もののとけ方/1月
</t>
  </si>
  <si>
    <t xml:space="preserve">台⾵と気象情報/7月
みんなで使う理科室/1月
もののとけ⽅/1月
電流と電磁⽯/2月
</t>
  </si>
  <si>
    <t xml:space="preserve">ひと針に心をこめて/7月
ミシンにトライ！手作りで楽しい生活/1月
</t>
  </si>
  <si>
    <t xml:space="preserve">ソーイングはじめの一歩/5月
ミシンで楽しくソーイング/9月
</t>
  </si>
  <si>
    <t xml:space="preserve">ガンジーのいかり/6月
光輝の告白/11月
</t>
  </si>
  <si>
    <t xml:space="preserve">物語のおもしろさを解説しよう／注文の多い料理店/10月
</t>
  </si>
  <si>
    <t xml:space="preserve">雪わたり/12月
</t>
  </si>
  <si>
    <t xml:space="preserve">情報産業とわたしたちのくらし/12月
</t>
  </si>
  <si>
    <t xml:space="preserve">情報を伝える人々とわたしたち/12月
</t>
  </si>
  <si>
    <t xml:space="preserve">情報をつくり、伝える/12月
</t>
  </si>
  <si>
    <t xml:space="preserve">持続可能な社会へ　物やお金の使い方/9月
</t>
  </si>
  <si>
    <t xml:space="preserve">チョーク工場の本田さん/5月
明日へ向かって/2月
</t>
  </si>
  <si>
    <t xml:space="preserve">やなせたかし　ーアンパンマンの勇気/12月
</t>
  </si>
  <si>
    <t xml:space="preserve">米づくりのさかんな地域/7月
水産業のさかんな地域/9月
自動車をつくる工業/10月
これからの工業生産とわたしたち/11月
いかす/12月
</t>
  </si>
  <si>
    <t xml:space="preserve">米づくりのさかんな地域/6月
水産業のさかんな地域/7月
自動車の生産にはげむ人々/10月
日本の工業生産の今と未来/11月
</t>
  </si>
  <si>
    <t xml:space="preserve">米作りのさかんな地域/6月
水産業のさかんな地域/7月
自動車工業のさかんな地域/10月
これからの工業生産/11月
</t>
  </si>
  <si>
    <t xml:space="preserve">物を生かして住みやすく/11月
</t>
  </si>
  <si>
    <t xml:space="preserve">クッキングはじめの一歩/4月
整理・整とんで快適に/6月
できるよ家庭の仕事/7月
生活を支える物やお金/1月
</t>
  </si>
  <si>
    <t xml:space="preserve">家族の紹介/10月
しげちゃん/12月
</t>
  </si>
  <si>
    <t xml:space="preserve">He is my brother./9月
</t>
  </si>
  <si>
    <t xml:space="preserve">This is my sister./10月
</t>
  </si>
  <si>
    <t xml:space="preserve">私の生活、大発見！/4月
気持ちがつながる家族の時間/12月
</t>
  </si>
  <si>
    <t xml:space="preserve">できるよ家庭の仕事/7月
食べて元気に/10月
いっしょに「ほっとタイム」/3月
</t>
  </si>
  <si>
    <t xml:space="preserve">ふるさと ─六年生を送る会─/2月
</t>
  </si>
  <si>
    <t xml:space="preserve">人物の心情を音読で伝えよう／おにぎり石の伝説/4月
問題を解決するために話し合おう/9月
提案します、一週間チャレンジ/11月
わたしの文章見本帳/3月
</t>
  </si>
  <si>
    <t xml:space="preserve">見つけたよ！/4月
いつか、大切なところ/5月
ひろがる言葉　つながる　ひろがる/10月
生活をよりよくする提案/1月
ひろがる言葉　これまで　これから/3月
</t>
  </si>
  <si>
    <t xml:space="preserve">よりよい学校生活のために／コラム　意見が対立したときには/10月
五年生をふり返って/3月
</t>
  </si>
  <si>
    <t xml:space="preserve">低い土地のくらし／高い土地のくらし/5月
あたたかい土地のくらし／寒い土地のくらし/6月
わたしたちの生活と工業生産　導入/10月
自動車をつくる工業/10月
情報化した社会と産業の発展　導入/12月
情報産業とわたしたちのくらし/12月
情報を生かす産業/1月
情報を生かすわたしたち/1月
いかす/1月
わたしたちの生活と環境　導入/2月
自然災害を防ぐ/2月
いかす/3月
</t>
  </si>
  <si>
    <t xml:space="preserve">自然条件と人々のくらし/5月
未来をつくり出す工業生産　オリエンテーション/9月
自動車の生産にはげむ人々/10月
未来とつながる情報　オリエンテーション/12月
情報を伝える人々とわたしたち/12月
くらしと産業を変える情報通信技術/12月
国土の自然とともに生きる　オリエンテーション/1月
自然災害とともに生きる/1月
</t>
  </si>
  <si>
    <t xml:space="preserve">さまざまな土地のくらし/5月
工業生産とわたしたちのくらし　導入/10月
自動車工業のさかんな地域/10月
情報社会に生きるわたしたち　導入/12月
情報をつくり、伝える/12月
情報を生かして発展する産業/1月
国土の環境を守る　導入/2月
自然災害から人々を守る/2月
</t>
  </si>
  <si>
    <t xml:space="preserve">平均/11月
割合/1月
帯グラフと円グラフ/1月
5年のふくしゅう/3月
</t>
  </si>
  <si>
    <t xml:space="preserve">平均/9月
単位量あたりの大きさ/10月
帯グラフと円グラフ/11月
5年の復習/2月
</t>
  </si>
  <si>
    <t xml:space="preserve">平均/5月
いろいろなグラフ/2月
データの活用/3月
5年のまとめ/3月
</t>
  </si>
  <si>
    <t xml:space="preserve">平均/10月
5年のまとめ/3月
</t>
  </si>
  <si>
    <t xml:space="preserve">算数のとびら/4月
平均とその利用/11月
単位量あたりの大きさ/11月
もうすぐ6年生/3月
</t>
  </si>
  <si>
    <t xml:space="preserve">さあ、算数の学習をはじめよう！/4月
帯グラフと円グラフ/2月
5年の復習/3月
</t>
  </si>
  <si>
    <t xml:space="preserve">What do you have on Mondays?/6月
Let's Check 2／Our World 2/12月
</t>
  </si>
  <si>
    <t xml:space="preserve">I play soccer on Tuesdays./6月
</t>
  </si>
  <si>
    <t xml:space="preserve">I have P.E. on Monday./6月
</t>
  </si>
  <si>
    <t xml:space="preserve">Hello, everyone./4月
</t>
  </si>
  <si>
    <t xml:space="preserve">I have math on Monday./4月
</t>
  </si>
  <si>
    <t xml:space="preserve">アンサンブルのみりょく&lt;合唱&gt;/7月
豊かな表現/11月
&lt;音&gt;ずれの音楽を楽しもう/2月
</t>
  </si>
  <si>
    <t xml:space="preserve">いろいろな音のひびきを味わおう/6月
曲想の変化を感じ取ろう/10月
思いを表現に生かそう/2月
</t>
  </si>
  <si>
    <t xml:space="preserve">学校おすすめガイド　あったらいい町どんな町/1月
</t>
  </si>
  <si>
    <t xml:space="preserve">ガイダンス/4月
</t>
  </si>
  <si>
    <t xml:space="preserve">学んで変わるよわたしたち/この教科書の見方・使い方/もくじ/4月
</t>
  </si>
  <si>
    <t>シンボルマークにこめられたものは/6月
世界の文化遺産/9月
ふるさとのほこり　広島カープ/付録</t>
  </si>
  <si>
    <t xml:space="preserve">地域のみりょくを伝えよう/5月
漢字の成り立ち/6月
いにしえの言葉に親しもう/6月
心の動きを短歌で表そう/9月
「文化を受けつぐ」ことについて考えよう／和の文化を受けつぐ―和菓子をさぐる/10月
和の文化を発信しよう/10月
和語・漢語・外来語/11月
日本語と外国語/12月
いにしえの人のえがく世界/1月
方言と共通語/2月
</t>
  </si>
  <si>
    <t xml:space="preserve">すいせんしよう「町じまん」/6月
案内やしょうかいのポスター/6月
言葉の文化①　漢文に親しむ/7月
言葉の文化②　鳥/9月
俳句・短歌のリズムにのせて/10月
言葉の広場③　方言と共通語/10月
世界遺産　白神山地からの提言　―意見文を書こう/10月
言葉の文化③　「古典」を楽しむ/11月
言葉の広場④　かなづかい…/11月
漢字の広場④　漢字の成り立ち/11月
言葉の広場⓺　和語・漢語・外来語/1月
</t>
  </si>
  <si>
    <t xml:space="preserve">漢字の成り立ち/4月
春の空/4月
見立てる／言葉の意味が分かること／情報　原因と結果/5月
日常を十七音で/6月
古典の世界（一）/6月
夏の夜/7月
方言と共通語/10月
秋の夕/10月
浦島太郎/11月
和語・漢語・外来語/11月
古典の世界（二）/12月
冬の朝/12月
複合語/1月
</t>
  </si>
  <si>
    <t xml:space="preserve">わたしたちの国土　導入/4月
世界の中の国土/4月
国土の地形の特色/4月
低い土地のくらし／高い土地のくらし/5月
国土の気候の特色/5月
あたたかい土地のくらし／寒い土地のくらし/6月
わたしたちの生活と食料生産　導入/6月
くらしを支える食料生産/6月
米づくりのさかんな地域/7月
水産業のさかんな地域/9月
これからの食料生産とわたしたち/9月
いかす/10月
わたしたちの生活と工業生産　導入/10月
くらしを支える工業生産/10月
工業生産を支える運輸と貿易/11月
これからの工業生産とわたしたち/11月
いかす/12月
自然災害を防ぐ/2月
わたしたちの生活と森林/2月
環境を守るわたしたち/3月
いかす/3月
</t>
  </si>
  <si>
    <t xml:space="preserve">日本の国土とわたしたちのくらし　オリエンテーション/4月
世界の中の日本の国土/4月
国土の気候と地形/4月
自然条件と人々のくらし/5月
未来を支える食料生産　オリエンテーション/6月
米づくりのさかんな地域/6月
水産業のさかんな地域/7月
これからの食料生産/9月
未来をつくり出す工業生産　オリエンテーション/9月
日本の工業生産と貿易・運輸/10月
日本の工業生産の今と未来/11月
自然災害とともに生きる/1月
森林とともに生きる/2月
環境をともに守る/2月
</t>
  </si>
  <si>
    <t xml:space="preserve">日本の国土と人々のくらし 導入/4月
世界から見た日本/4月
日本の地形や気候/5月
さまざまな土地のくらし/5月
わたしたちの食生活を支える食料生産　導入/6月
食生活を支える食料の産地/6月
米作りのさかんな地域/6月
水産業のさかんな地域/7月
これからの食料生産/9月
工業生産とわたしたちのくらし　導入/10月
くらしや産業を支える工業生産/10月
運輸と日本の貿易/11月
これからの工業生産/11月
自然災害から人々を守る/2月
森林とわたしたちのくらし/2月
環境とわたしたちのくらし/3月
</t>
  </si>
  <si>
    <t xml:space="preserve">Let's go to the zoo./10月
At a restaurant./11月
Check Your Steps 2/12月
Welcome to Japan!/1月
Check Your Steps 3/3月
</t>
  </si>
  <si>
    <t xml:space="preserve">What would you like?/11月
I love my town./1月
</t>
  </si>
  <si>
    <t xml:space="preserve">It is in Fukui./1月
</t>
  </si>
  <si>
    <t xml:space="preserve">Where do you want to go?/10月
I'd like pizza./11月
</t>
  </si>
  <si>
    <t xml:space="preserve">What would you like?/1月
This is my Town./2月
You can do it! 3/3月
</t>
  </si>
  <si>
    <t xml:space="preserve">I'd like pizza./11月
</t>
  </si>
  <si>
    <t xml:space="preserve">&lt;にっぽん&gt;こいのぼり（共）/4月
&lt;にっぽん&gt;赤とんぼ/9月
日本の音楽/10月
&lt;にっぽん&gt;スキーの歌（共）/12月
〔音楽ランド〕心から心へ 等/3月
</t>
  </si>
  <si>
    <t xml:space="preserve">歌声をひびかせて心をつなげよう/4月
詩と音楽との関わりを味わおう/11月
日本の音楽に親しもう/1月
</t>
  </si>
  <si>
    <t xml:space="preserve">私の生活、大発見！/4月
食べて元気！ご飯とみそ汁/10月
</t>
  </si>
  <si>
    <t xml:space="preserve">食べて元気に/10月
</t>
  </si>
  <si>
    <t xml:space="preserve">七十六億個のピース 　─星野ルネ─/5月
フーバーさん/12月
</t>
  </si>
  <si>
    <t xml:space="preserve">和語・漢語・外来語/11月
日本語と外国語/12月
</t>
  </si>
  <si>
    <t xml:space="preserve">言葉の広場⓺　和語・漢語・外来語/1月
</t>
  </si>
  <si>
    <t xml:space="preserve">見立てる／言葉の意味が分かること／情報　原因と結果/5月
和語・漢語・外来語/11月
複合語/1月
</t>
  </si>
  <si>
    <t xml:space="preserve">世界の中の国土/4月
これからの食料生産とわたしたち/9月
いかす/10月
工業生産を支える運輸と貿易/11月
</t>
  </si>
  <si>
    <t xml:space="preserve">世界の中の日本の国土/4月
これからの食料生産/9月
日本の工業生産と貿易・運輸/10月
</t>
  </si>
  <si>
    <t xml:space="preserve">世界から見た日本/4月
これからの食料生産/9月
運輸と日本の貿易/11月
</t>
  </si>
  <si>
    <t xml:space="preserve">Hello, friends!/4月
Happy birthday!/5月
Can you play dodgeball?/6月
Check Your Steps 1/7月
Who is this ?/9月
Let's go to the zoo./10月
At a restaurant./11月
Check Your Steps 2/12月
Welcome to Japan!/1月
Who is your hero?/2月
Check Your Steps 3/3月
</t>
  </si>
  <si>
    <t xml:space="preserve">Hello, everyone./4月
When is your special day?/5月
What do you have on Mondays?/6月
Let's Check 1／Our World 1/7月
I can draw pictures well./9月
Where is the station?/10月
What would you like?/11月
Let's Check 2／Our World 2/12月
I love my town./1月
My Hero/2月
Let's Check 3／Our World 3/3月
</t>
  </si>
  <si>
    <t xml:space="preserve">英語で言ってみよう/4月
Hello!/4月
My name is Jun./5月
ABC Fun Box 1/5月
I play soccer on Tuesdays./6月
My name is Waka./6月
ABC Fun Box 2/7月
ABC Fun Box 1・2まとめ/7月
世界のおはなし/7月
This is my hero./9月
He is my brother./9月
I can jump high./9月
ABC Fun Box 3/10月
She can bake cookies./10月
She is my hero./11月
一日の生活/12月
ケンの冒険/12月
世界のおはなし/12月
Let's go to Thailand./1月
It is in Fukui./1月
I want to go to Kenya./2月
ABC Fun Box 4/2月
You can swim in January./3月
プログラミング/3月
ケンの冒険/3月
世界のおはなし/3月
</t>
  </si>
  <si>
    <t xml:space="preserve">Let's Start Together/4月
Nice to meet you./4月
When is your birthday?/5月
I have P.E. on Monday./6月
Let's Read and Act 1／Let’s Look at the World 1/7月
This is my dream day./9月
I can run fast./9月
Where do you want to go?/10月
I'd like pizza./11月
Let's Read and Act 2／Let's Look at the World 2/12月
Where is the station?/1月
My Hero, My Dream Friend/2月
</t>
  </si>
  <si>
    <t xml:space="preserve">Let's Start/4月
Hello, everyone./4月
When is your birthday?/5月
What subjects do you like?/6月
世界の友達 1/7月
You can do it! 1/7月
He can run fast. She can do kendama./9月
My hero is my brother. /10月
言葉について考えよう 1/11月
Where is the library?/11月
世界の友達 2/12月
You can do it! 2/12月
What would you like?/1月
言葉について考えよう 2/2月
This is my Town./2月
世界の友達 3/3月
You can do it! 3/3月
英語の物語/3月
</t>
  </si>
  <si>
    <t xml:space="preserve">Hi, I'm Hana. H-a-n-a./4月
I have math on Monday./4月
My birthday is May 25th./5月
I get up at 7:00./6月
REVIEW 1/7月
She can sing well./9月
This is my sister./10月
I'd like pizza./11月
REVIEW 2/12月
Where's the cat?/1月
Let's go to Singapore./2月
REVIEW 3/3月
</t>
  </si>
  <si>
    <t xml:space="preserve">〔音楽ランド〕心から心へ 等/3月
</t>
  </si>
  <si>
    <t xml:space="preserve">季節を感じて/4月
</t>
  </si>
  <si>
    <t xml:space="preserve">あの時あの場所 わたしの思い　言葉から思いを広げて　まだ見ぬ世界/9月
</t>
  </si>
  <si>
    <t xml:space="preserve">いっしょに「ほっとタイム」/3月
</t>
  </si>
  <si>
    <t xml:space="preserve">一枚の写真から/4月
命をかけて命を守る ─山岳警備隊─/2月
命と向き合う人生/3月
</t>
  </si>
  <si>
    <t xml:space="preserve">たずねびと/9月
やなせたかし　ーアンパンマンの勇気/12月
</t>
  </si>
  <si>
    <t xml:space="preserve">自然災害を防ぐ/2月
いかす/3月
</t>
  </si>
  <si>
    <t xml:space="preserve">自然災害とともに生きる/1月
</t>
  </si>
  <si>
    <t xml:space="preserve">自然災害から人々を守る/2月
</t>
  </si>
  <si>
    <t xml:space="preserve">魚のたんじょう/6月
人のたんじょう/1月
1年間をふりかえろう/3月
</t>
  </si>
  <si>
    <t xml:space="preserve">生命のつながり②メダカのたんじょう/6月
生命のつながり④人のたんじょう/2月
</t>
  </si>
  <si>
    <t xml:space="preserve">魚のたんじょう/6月
</t>
  </si>
  <si>
    <t xml:space="preserve">メダカのたんじょう/6月
人のたんじょう/2月
受けつがれる生命/3月
</t>
  </si>
  <si>
    <t xml:space="preserve">メダカのたんじょう/6月
ヒトのたんじょう/10月
</t>
  </si>
  <si>
    <t xml:space="preserve">未来につなげたい思い ─尾瀬─/7月
海を耕す人たち/9月
</t>
  </si>
  <si>
    <t xml:space="preserve">人物の心情を音読で伝えよう／おにぎり石の伝説/4月
人物像について考えたことを伝え合おう／大造じいさんとがん/11月
</t>
  </si>
  <si>
    <t xml:space="preserve">水平線／うぐいす/4月
詩を読もう　素朴な琴…/9月
大造じいさんとがん/9月
言葉の文化②　鳥/9月
世界遺産　白神山地からの提言　―意見文を書こう/10月
詩を読もう　雪／はたはたのうた/1月
</t>
  </si>
  <si>
    <t xml:space="preserve">春の空/4月
夏の夜/7月
かぼちゃの…／われは…/9月
秋の夕/10月
固有種が教えてくれること／自然環境を守るために／コラム　統計資料の読み方/11月
冬の朝/12月
大造じいさんとガン/3月
</t>
  </si>
  <si>
    <t xml:space="preserve">国土の地形の特色/4月
国土の気候の特色/5月
わたしたちの生活と食料生産　導入/6月
くらしを支える食料生産/6月
米づくりのさかんな地域/7月
水産業のさかんな地域/9月
これからの食料生産とわたしたち/9月
いかす/10月
わたしたちの生活と環境　導入/2月
わたしたちの生活と森林/2月
環境を守るわたしたち/3月
</t>
  </si>
  <si>
    <t xml:space="preserve">国土の気候と地形/4月
未来を支える食料生産　オリエンテーション/6月
米づくりのさかんな地域/6月
水産業のさかんな地域/7月
これからの食料生産/9月
国土の自然とともに生きる　オリエンテーション/1月
森林とともに生きる/2月
環境をともに守る/2月
</t>
  </si>
  <si>
    <t xml:space="preserve">日本の地形や気候/5月
わたしたちの食生活を支える食料生産　導入/6月
食生活を支える食料の産地/6月
米作りのさかんな地域/6月
水産業のさかんな地域/7月
これからの食料生産/9月
国土の環境を守る　導入/2月
森林とわたしたちのくらし/2月
環境とわたしたちのくらし/3月
</t>
  </si>
  <si>
    <t xml:space="preserve">天気の変化/4月
植物の発芽と成長/5月
花から実へ/9月
流れる水のはたらき/10月
1年間をふりかえろう/3月
</t>
  </si>
  <si>
    <t xml:space="preserve">天気と情報①天気の変化/4月
生命のつながり①植物の発芽と成長/5月
生命のつながり③植物の実や種子のでき方/9月
流れる水のはたらきと土地の変化/9月
</t>
  </si>
  <si>
    <t xml:space="preserve">種子の発芽と成長/5月
魚のたんじょう/6月
実や種子のでき方/9月
雲と天気の変化/10月
流れる水のはたらき/10月
川と災害/11月
冬から春へ/1月
</t>
  </si>
  <si>
    <t xml:space="preserve">天気の変化/4月
植物の発芽や成長/5月
花から実へ/9月
流れる水と土地/10月
川と災害/11月
</t>
  </si>
  <si>
    <t xml:space="preserve">花のつくり/4月
雲と天気の変化/4月
植物の発芽と成⻑/5月
花から実へ/9月
流れる⽔のはたらき/10月
</t>
  </si>
  <si>
    <t xml:space="preserve">アンサンブルのみりょく&lt;合唱&gt;/7月
&lt;にっぽん&gt;赤とんぼ/9月
&lt;音&gt;いろいろな声で音楽をつくろう/12月
</t>
  </si>
  <si>
    <t xml:space="preserve">季節を感じて/4月
地球まるごと たからばこ　この空間がいい感じ/12月
</t>
  </si>
  <si>
    <t xml:space="preserve">星が光った/10月
</t>
  </si>
  <si>
    <t xml:space="preserve">未知へ/9月
心の動きを短歌で表そう/9月
</t>
  </si>
  <si>
    <t xml:space="preserve">水平線／うぐいす/4月
詩を読もう　素朴な琴…/9月
俳句・短歌のリズムにのせて/10月
雪わたり/12月
詩を読もう　雪／はたはたのうた/1月
</t>
  </si>
  <si>
    <t xml:space="preserve">アンサンブルのみりょく&lt;オーケストラ&gt;/7月
&lt;にっぽん&gt;赤とんぼ/9月
豊かな表現/11月
&lt;音&gt;いろいろな声で音楽をつくろう/12月
音楽のききどころ/1月
</t>
  </si>
  <si>
    <t xml:space="preserve">歌声をひびかせて心をつなげよう/4月
音の重なりを感じ取ろう/5月
いろいろな音のひびきを味わおう/6月
思いを表現に生かそう/2月
</t>
  </si>
  <si>
    <t xml:space="preserve">季節を感じて/4月
線から生まれた わたしの世界　動きの形をつかまえよう/6月
コロコロ ローラーダンス/10月
重ねて広がる形と色/10月
</t>
  </si>
  <si>
    <t xml:space="preserve">感じたことを伝え合う　わたしとひびき合う/4月
心のもよう/5月
水から発見 ここきれい ！/10月
のぞいでみると　ミラクル！ ミラーワールド/10月
光と場所のハーモニー　暗い場所で　明るい場所で/11月
ふれて伝えるストーリー　笑顔が生まれるしかけ/11月
紙から生まれるすてきな明かり/1月
消してかく　けずって見つけたいい形　木ちょう風ねん土で　石けんで/2月
</t>
  </si>
  <si>
    <t>四本の木/2月
一人の少女が世界を変える　─マララ・ユスフザイ─/3月
すあしにサンダルの天使 ―マザー・テレサ―/付録</t>
  </si>
  <si>
    <t xml:space="preserve">未知へ/9月
人物像について考えたことを伝え合おう／大造じいさんとがん/11月
</t>
  </si>
  <si>
    <t xml:space="preserve">大造じいさんとがん/9月
みすゞさがしの旅　―みんなちがって、みんないい/3月
</t>
  </si>
  <si>
    <t xml:space="preserve">くらしを支える工業生産/10月
自動車をつくる工業/10月
これからの工業生産とわたしたち/11月
いかす/12月
情報化した社会と産業の発展　導入/12月
情報を生かす産業/1月
情報を生かすわたしたち/1月
いかす/1月
</t>
  </si>
  <si>
    <t xml:space="preserve">自動車の生産にはげむ人々/10月
日本の工業生産の今と未来/11月
未来とつながる情報　オリエンテーション/12月
くらしと産業を変える情報通信技術/12月
</t>
  </si>
  <si>
    <t xml:space="preserve">くらしや産業を支える工業生産/10月
自動車工業のさかんな地域/10月
これからの工業生産/11月
情報社会に生きるわたしたち　導入/12月
情報を生かして発展する産業/1月
</t>
  </si>
  <si>
    <t>■ 全体計画例別葉（教科領域等と道徳との関連計画表）　ご利用の留意点</t>
  </si>
  <si>
    <t>【Microsoft Excel 2003以降のバージョンをお使いの場合】</t>
  </si>
  <si>
    <t>・各教科の教科書会社のセルを選択するとプルダウンで教科書会社名が表示されますので、</t>
  </si>
  <si>
    <t>　お使いの教科書会社をお選びください。単元名が自動で切り替わります。</t>
  </si>
  <si>
    <t>【Microsoft Excel 2003より前のバージョンをお使いの場合】</t>
  </si>
  <si>
    <t>・各教科の教科書会社のセルにお使いの教科書会社名をご入力ください。</t>
  </si>
  <si>
    <t>　教科書会社名は以下の通りです。</t>
  </si>
  <si>
    <t>＜国語＞</t>
  </si>
  <si>
    <t>＜社会＞</t>
  </si>
  <si>
    <t>＜算数＞</t>
  </si>
  <si>
    <t>＜生活＞</t>
  </si>
  <si>
    <t>＜理科＞</t>
  </si>
  <si>
    <t>＜英語＞</t>
  </si>
  <si>
    <t>＜音楽＞</t>
  </si>
  <si>
    <t>＜図画工作＞</t>
  </si>
  <si>
    <t>＜家庭＞</t>
  </si>
  <si>
    <t>＜保健＞</t>
  </si>
  <si>
    <t>Gakken</t>
    <phoneticPr fontId="14"/>
  </si>
  <si>
    <t>大修館書店</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</si>
</sst>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5">
    <font>
      <sz val="11"/>
      <color theme="1"/>
      <name val="MS PGothic"/>
      <scheme val="minor"/>
    </font>
    <font>
      <b/>
      <sz val="11"/>
      <color theme="1"/>
      <name val="MS PGothic"/>
      <family val="3"/>
      <charset val="128"/>
    </font>
    <font>
      <sz val="11"/>
      <color theme="1"/>
      <name val="ＭＳ ゴシック"/>
      <family val="3"/>
      <charset val="128"/>
    </font>
    <font>
      <sz val="9"/>
      <color theme="1"/>
      <name val="MS Mincho"/>
      <family val="1"/>
      <charset val="128"/>
    </font>
    <font>
      <sz val="8"/>
      <color theme="1"/>
      <name val="ＭＳ ゴシック"/>
      <family val="3"/>
      <charset val="128"/>
    </font>
    <font>
      <sz val="11"/>
      <name val="MS PGothic"/>
      <family val="3"/>
      <charset val="128"/>
    </font>
    <font>
      <sz val="8"/>
      <color theme="1"/>
      <name val="MS Mincho"/>
      <family val="1"/>
      <charset val="128"/>
    </font>
    <font>
      <sz val="6"/>
      <color theme="1"/>
      <name val="ＭＳ ゴシック"/>
      <family val="3"/>
      <charset val="128"/>
    </font>
    <font>
      <sz val="7"/>
      <color theme="1"/>
      <name val="ＭＳ ゴシック"/>
      <family val="3"/>
      <charset val="128"/>
    </font>
    <font>
      <sz val="7"/>
      <color theme="1"/>
      <name val="MS PMincho"/>
      <family val="1"/>
      <charset val="128"/>
    </font>
    <font>
      <sz val="6"/>
      <color theme="1"/>
      <name val="MS PMincho"/>
      <family val="1"/>
      <charset val="128"/>
    </font>
    <font>
      <sz val="7"/>
      <color theme="1"/>
      <name val="&quot;MS Gothic&quot;"/>
    </font>
    <font>
      <sz val="11"/>
      <color theme="1"/>
      <name val="&quot;MS Gothic&quot;"/>
    </font>
    <font>
      <sz val="11"/>
      <color theme="1"/>
      <name val="&quot;MS PGothic&quot;"/>
    </font>
    <font>
      <sz val="6"/>
      <name val="MS PGothic"/>
      <family val="3"/>
      <charset val="128"/>
      <scheme val="minor"/>
    </font>
  </fonts>
  <fills count="2">
    <fill>
      <patternFill patternType="none"/>
    </fill>
    <fill>
      <patternFill patternType="gray125"/>
    </fill>
  </fills>
  <borders count="72">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thin">
        <color rgb="FF000000"/>
      </right>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double">
        <color rgb="FF000000"/>
      </right>
      <top style="thin">
        <color rgb="FF000000"/>
      </top>
      <bottom/>
      <diagonal/>
    </border>
    <border>
      <left/>
      <right style="double">
        <color rgb="FF000000"/>
      </right>
      <top style="thin">
        <color rgb="FF000000"/>
      </top>
      <bottom style="hair">
        <color rgb="FF000000"/>
      </bottom>
      <diagonal/>
    </border>
    <border>
      <left style="double">
        <color rgb="FF000000"/>
      </left>
      <right/>
      <top style="thin">
        <color rgb="FF000000"/>
      </top>
      <bottom style="hair">
        <color rgb="FF000000"/>
      </bottom>
      <diagonal/>
    </border>
    <border>
      <left style="double">
        <color rgb="FF000000"/>
      </left>
      <right style="thin">
        <color rgb="FF000000"/>
      </right>
      <top style="thin">
        <color rgb="FF000000"/>
      </top>
      <bottom/>
      <diagonal/>
    </border>
    <border>
      <left style="thin">
        <color rgb="FF000000"/>
      </left>
      <right style="double">
        <color rgb="FF000000"/>
      </right>
      <top style="hair">
        <color rgb="FF000000"/>
      </top>
      <bottom/>
      <diagonal/>
    </border>
    <border>
      <left/>
      <right style="hair">
        <color rgb="FF000000"/>
      </right>
      <top style="hair">
        <color rgb="FF000000"/>
      </top>
      <bottom/>
      <diagonal/>
    </border>
    <border>
      <left style="hair">
        <color rgb="FF000000"/>
      </left>
      <right style="double">
        <color rgb="FF000000"/>
      </right>
      <top style="hair">
        <color rgb="FF000000"/>
      </top>
      <bottom/>
      <diagonal/>
    </border>
    <border>
      <left style="double">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double">
        <color rgb="FF000000"/>
      </left>
      <right style="thin">
        <color rgb="FF000000"/>
      </right>
      <top/>
      <bottom/>
      <diagonal/>
    </border>
    <border>
      <left style="thin">
        <color rgb="FF000000"/>
      </left>
      <right style="double">
        <color rgb="FF000000"/>
      </right>
      <top/>
      <bottom style="thin">
        <color rgb="FF000000"/>
      </bottom>
      <diagonal/>
    </border>
    <border>
      <left/>
      <right style="hair">
        <color rgb="FF000000"/>
      </right>
      <top/>
      <bottom style="thin">
        <color rgb="FF000000"/>
      </bottom>
      <diagonal/>
    </border>
    <border>
      <left style="hair">
        <color rgb="FF000000"/>
      </left>
      <right style="double">
        <color rgb="FF000000"/>
      </right>
      <top/>
      <bottom style="thin">
        <color rgb="FF000000"/>
      </bottom>
      <diagonal/>
    </border>
    <border>
      <left style="double">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style="double">
        <color rgb="FF000000"/>
      </right>
      <top style="hair">
        <color rgb="FF000000"/>
      </top>
      <bottom style="thin">
        <color rgb="FF000000"/>
      </bottom>
      <diagonal/>
    </border>
    <border>
      <left style="double">
        <color rgb="FF000000"/>
      </left>
      <right style="thin">
        <color rgb="FF000000"/>
      </right>
      <top/>
      <bottom style="thin">
        <color rgb="FF000000"/>
      </bottom>
      <diagonal/>
    </border>
    <border>
      <left style="thin">
        <color rgb="FF000000"/>
      </left>
      <right style="thin">
        <color rgb="FF000000"/>
      </right>
      <top style="hair">
        <color rgb="FF000000"/>
      </top>
      <bottom style="hair">
        <color rgb="FF000000"/>
      </bottom>
      <diagonal/>
    </border>
    <border>
      <left style="thin">
        <color rgb="FF000000"/>
      </left>
      <right style="double">
        <color rgb="FF000000"/>
      </right>
      <top style="hair">
        <color rgb="FF000000"/>
      </top>
      <bottom style="hair">
        <color rgb="FF000000"/>
      </bottom>
      <diagonal/>
    </border>
    <border>
      <left style="hair">
        <color rgb="FF000000"/>
      </left>
      <right style="double">
        <color rgb="FF000000"/>
      </right>
      <top style="hair">
        <color rgb="FF000000"/>
      </top>
      <bottom style="hair">
        <color rgb="FF000000"/>
      </bottom>
      <diagonal/>
    </border>
    <border>
      <left style="double">
        <color rgb="FF000000"/>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style="thin">
        <color rgb="FF000000"/>
      </right>
      <top/>
      <bottom style="hair">
        <color rgb="FF000000"/>
      </bottom>
      <diagonal/>
    </border>
    <border>
      <left style="double">
        <color rgb="FF000000"/>
      </left>
      <right style="thin">
        <color rgb="FF000000"/>
      </right>
      <top/>
      <bottom style="hair">
        <color rgb="FF000000"/>
      </bottom>
      <diagonal/>
    </border>
    <border>
      <left/>
      <right style="thin">
        <color rgb="FF000000"/>
      </right>
      <top/>
      <bottom style="hair">
        <color rgb="FF000000"/>
      </bottom>
      <diagonal/>
    </border>
    <border>
      <left style="double">
        <color rgb="FF000000"/>
      </left>
      <right style="thin">
        <color rgb="FF000000"/>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style="thin">
        <color rgb="FF000000"/>
      </right>
      <top/>
      <bottom style="hair">
        <color rgb="FF000000"/>
      </bottom>
      <diagonal/>
    </border>
    <border>
      <left style="thin">
        <color rgb="FF000000"/>
      </left>
      <right style="double">
        <color rgb="FF000000"/>
      </right>
      <top/>
      <bottom style="hair">
        <color rgb="FF000000"/>
      </bottom>
      <diagonal/>
    </border>
    <border>
      <left/>
      <right style="hair">
        <color rgb="FF000000"/>
      </right>
      <top/>
      <bottom style="hair">
        <color rgb="FF000000"/>
      </bottom>
      <diagonal/>
    </border>
    <border>
      <left style="hair">
        <color rgb="FF000000"/>
      </left>
      <right style="double">
        <color rgb="FF000000"/>
      </right>
      <top/>
      <bottom style="hair">
        <color rgb="FF000000"/>
      </bottom>
      <diagonal/>
    </border>
    <border>
      <left style="thin">
        <color rgb="FF000000"/>
      </left>
      <right style="thin">
        <color rgb="FF000000"/>
      </right>
      <top style="hair">
        <color rgb="FF000000"/>
      </top>
      <bottom/>
      <diagonal/>
    </border>
    <border>
      <left style="hair">
        <color rgb="FF000000"/>
      </left>
      <right style="hair">
        <color rgb="FF000000"/>
      </right>
      <top style="hair">
        <color rgb="FF000000"/>
      </top>
      <bottom/>
      <diagonal/>
    </border>
    <border>
      <left style="double">
        <color rgb="FF000000"/>
      </left>
      <right style="hair">
        <color rgb="FF000000"/>
      </right>
      <top style="hair">
        <color rgb="FF000000"/>
      </top>
      <bottom/>
      <diagonal/>
    </border>
    <border>
      <left style="hair">
        <color rgb="FF000000"/>
      </left>
      <right style="thin">
        <color rgb="FF000000"/>
      </right>
      <top style="hair">
        <color rgb="FF000000"/>
      </top>
      <bottom/>
      <diagonal/>
    </border>
    <border>
      <left style="double">
        <color rgb="FF000000"/>
      </left>
      <right style="thin">
        <color rgb="FF000000"/>
      </right>
      <top style="hair">
        <color rgb="FF000000"/>
      </top>
      <bottom/>
      <diagonal/>
    </border>
    <border>
      <left/>
      <right style="hair">
        <color rgb="FF000000"/>
      </right>
      <top style="hair">
        <color rgb="FF000000"/>
      </top>
      <bottom style="thin">
        <color rgb="FF000000"/>
      </bottom>
      <diagonal/>
    </border>
    <border>
      <left style="hair">
        <color rgb="FF000000"/>
      </left>
      <right style="hair">
        <color rgb="FF000000"/>
      </right>
      <top/>
      <bottom style="thin">
        <color rgb="FF000000"/>
      </bottom>
      <diagonal/>
    </border>
    <border>
      <left style="double">
        <color rgb="FF000000"/>
      </left>
      <right style="thin">
        <color rgb="FF000000"/>
      </right>
      <top style="hair">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hair">
        <color rgb="FF000000"/>
      </right>
      <top/>
      <bottom/>
      <diagonal/>
    </border>
    <border>
      <left style="thin">
        <color rgb="FF000000"/>
      </left>
      <right style="hair">
        <color rgb="FF000000"/>
      </right>
      <top style="hair">
        <color rgb="FF000000"/>
      </top>
      <bottom style="hair">
        <color rgb="FF000000"/>
      </bottom>
      <diagonal/>
    </border>
    <border>
      <left style="double">
        <color rgb="FF000000"/>
      </left>
      <right/>
      <top style="hair">
        <color rgb="FF000000"/>
      </top>
      <bottom style="hair">
        <color rgb="FF000000"/>
      </bottom>
      <diagonal/>
    </border>
    <border>
      <left/>
      <right/>
      <top style="hair">
        <color rgb="FF000000"/>
      </top>
      <bottom style="hair">
        <color rgb="FF000000"/>
      </bottom>
      <diagonal/>
    </border>
    <border>
      <left style="thin">
        <color rgb="FF000000"/>
      </left>
      <right style="hair">
        <color rgb="FF000000"/>
      </right>
      <top/>
      <bottom style="thin">
        <color rgb="FF000000"/>
      </bottom>
      <diagonal/>
    </border>
    <border>
      <left/>
      <right/>
      <top/>
      <bottom style="hair">
        <color rgb="FF000000"/>
      </bottom>
      <diagonal/>
    </border>
    <border>
      <left/>
      <right/>
      <top style="hair">
        <color rgb="FF000000"/>
      </top>
      <bottom/>
      <diagonal/>
    </border>
    <border>
      <left style="hair">
        <color rgb="FF000000"/>
      </left>
      <right/>
      <top style="hair">
        <color rgb="FF000000"/>
      </top>
      <bottom/>
      <diagonal/>
    </border>
    <border>
      <left style="thin">
        <color rgb="FF000000"/>
      </left>
      <right style="thin">
        <color rgb="FF000000"/>
      </right>
      <top style="hair">
        <color rgb="FF000000"/>
      </top>
      <bottom style="thin">
        <color rgb="FF000000"/>
      </bottom>
      <diagonal/>
    </border>
    <border>
      <left style="hair">
        <color rgb="FF000000"/>
      </left>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rgb="FF000000"/>
      </left>
      <right/>
      <top style="thin">
        <color rgb="FF000000"/>
      </top>
      <bottom/>
      <diagonal/>
    </border>
  </borders>
  <cellStyleXfs count="1">
    <xf numFmtId="0" fontId="0" fillId="0" borderId="0"/>
  </cellStyleXfs>
  <cellXfs count="139">
    <xf numFmtId="0" fontId="0" fillId="0" borderId="0" xfId="0" applyAlignment="1">
      <alignment vertical="center"/>
    </xf>
    <xf numFmtId="0" fontId="1" fillId="0" borderId="1" xfId="0" applyFont="1" applyBorder="1" applyAlignment="1">
      <alignment vertical="center"/>
    </xf>
    <xf numFmtId="0" fontId="2" fillId="0" borderId="1" xfId="0" applyFont="1" applyBorder="1" applyAlignment="1">
      <alignment vertical="center"/>
    </xf>
    <xf numFmtId="0" fontId="3" fillId="0" borderId="0" xfId="0" applyFont="1" applyAlignment="1">
      <alignment vertical="center"/>
    </xf>
    <xf numFmtId="0" fontId="6" fillId="0" borderId="0" xfId="0" applyFont="1" applyAlignment="1">
      <alignment vertical="center"/>
    </xf>
    <xf numFmtId="0" fontId="3" fillId="0" borderId="0" xfId="0" applyFont="1" applyAlignment="1">
      <alignment horizontal="center" vertical="center" shrinkToFit="1"/>
    </xf>
    <xf numFmtId="0" fontId="8" fillId="0" borderId="14" xfId="0" applyFont="1" applyBorder="1" applyAlignment="1">
      <alignment horizontal="center" vertical="center" wrapText="1"/>
    </xf>
    <xf numFmtId="0" fontId="9" fillId="0" borderId="0" xfId="0" applyFont="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4" xfId="0" applyFont="1" applyBorder="1" applyAlignment="1">
      <alignment vertical="center" wrapText="1"/>
    </xf>
    <xf numFmtId="0" fontId="10" fillId="0" borderId="35" xfId="0" applyFont="1" applyBorder="1" applyAlignment="1">
      <alignment vertical="top" wrapText="1"/>
    </xf>
    <xf numFmtId="0" fontId="10" fillId="0" borderId="24" xfId="0" applyFont="1" applyBorder="1" applyAlignment="1">
      <alignment vertical="top" wrapText="1"/>
    </xf>
    <xf numFmtId="0" fontId="10" fillId="0" borderId="36" xfId="0" applyFont="1" applyBorder="1" applyAlignment="1">
      <alignment vertical="top" wrapText="1"/>
    </xf>
    <xf numFmtId="176" fontId="10" fillId="0" borderId="37" xfId="0" applyNumberFormat="1" applyFont="1" applyBorder="1" applyAlignment="1">
      <alignment vertical="top" wrapText="1"/>
    </xf>
    <xf numFmtId="176" fontId="10" fillId="0" borderId="38" xfId="0" applyNumberFormat="1" applyFont="1" applyBorder="1" applyAlignment="1">
      <alignment vertical="top" wrapText="1"/>
    </xf>
    <xf numFmtId="176" fontId="10" fillId="0" borderId="38" xfId="0" applyNumberFormat="1" applyFont="1" applyBorder="1" applyAlignment="1">
      <alignment horizontal="left" vertical="top" wrapText="1"/>
    </xf>
    <xf numFmtId="0" fontId="10" fillId="0" borderId="38" xfId="0" applyFont="1" applyBorder="1" applyAlignment="1">
      <alignment horizontal="left" vertical="top" wrapText="1"/>
    </xf>
    <xf numFmtId="176" fontId="10" fillId="0" borderId="39" xfId="0" applyNumberFormat="1" applyFont="1" applyBorder="1" applyAlignment="1">
      <alignment horizontal="left" vertical="top" wrapText="1"/>
    </xf>
    <xf numFmtId="0" fontId="10" fillId="0" borderId="40" xfId="0" applyFont="1" applyBorder="1" applyAlignment="1">
      <alignment horizontal="left" vertical="top" wrapText="1"/>
    </xf>
    <xf numFmtId="0" fontId="10" fillId="0" borderId="41" xfId="0" applyFont="1" applyBorder="1" applyAlignment="1">
      <alignment horizontal="left" vertical="top" wrapText="1"/>
    </xf>
    <xf numFmtId="0" fontId="9" fillId="0" borderId="0" xfId="0" applyFont="1" applyAlignment="1">
      <alignment vertical="center" wrapText="1"/>
    </xf>
    <xf numFmtId="176" fontId="10" fillId="0" borderId="21" xfId="0" applyNumberFormat="1" applyFont="1" applyBorder="1" applyAlignment="1">
      <alignment vertical="top" wrapText="1"/>
    </xf>
    <xf numFmtId="176" fontId="10" fillId="0" borderId="23" xfId="0" applyNumberFormat="1" applyFont="1" applyBorder="1" applyAlignment="1">
      <alignment vertical="top" wrapText="1"/>
    </xf>
    <xf numFmtId="176" fontId="10" fillId="0" borderId="23" xfId="0" applyNumberFormat="1" applyFont="1" applyBorder="1" applyAlignment="1">
      <alignment horizontal="left" vertical="top" wrapText="1"/>
    </xf>
    <xf numFmtId="0" fontId="10" fillId="0" borderId="23" xfId="0" applyFont="1" applyBorder="1" applyAlignment="1">
      <alignment horizontal="left" vertical="top" wrapText="1"/>
    </xf>
    <xf numFmtId="176" fontId="10" fillId="0" borderId="25" xfId="0" applyNumberFormat="1" applyFont="1" applyBorder="1" applyAlignment="1">
      <alignment horizontal="left" vertical="top" wrapText="1"/>
    </xf>
    <xf numFmtId="0" fontId="10" fillId="0" borderId="42" xfId="0" applyFont="1" applyBorder="1" applyAlignment="1">
      <alignment horizontal="left" vertical="top" wrapText="1"/>
    </xf>
    <xf numFmtId="0" fontId="10" fillId="0" borderId="43" xfId="0" applyFont="1" applyBorder="1" applyAlignment="1">
      <alignment horizontal="left" vertical="top" wrapText="1"/>
    </xf>
    <xf numFmtId="0" fontId="8" fillId="0" borderId="44" xfId="0" applyFont="1" applyBorder="1" applyAlignment="1">
      <alignment vertical="center" wrapText="1"/>
    </xf>
    <xf numFmtId="0" fontId="10" fillId="0" borderId="45" xfId="0" applyFont="1" applyBorder="1" applyAlignment="1">
      <alignment vertical="top" wrapText="1"/>
    </xf>
    <xf numFmtId="0" fontId="10" fillId="0" borderId="46" xfId="0" applyFont="1" applyBorder="1" applyAlignment="1">
      <alignment vertical="top" wrapText="1"/>
    </xf>
    <xf numFmtId="0" fontId="10" fillId="0" borderId="47" xfId="0" applyFont="1" applyBorder="1" applyAlignment="1">
      <alignment vertical="top" wrapText="1"/>
    </xf>
    <xf numFmtId="9" fontId="10" fillId="0" borderId="36" xfId="0" applyNumberFormat="1" applyFont="1" applyBorder="1" applyAlignment="1">
      <alignment vertical="top" wrapText="1"/>
    </xf>
    <xf numFmtId="0" fontId="8" fillId="0" borderId="48" xfId="0" applyFont="1" applyBorder="1" applyAlignment="1">
      <alignment vertical="center" wrapText="1"/>
    </xf>
    <xf numFmtId="0" fontId="10" fillId="0" borderId="18" xfId="0" applyFont="1" applyBorder="1" applyAlignment="1">
      <alignment vertical="top" wrapText="1"/>
    </xf>
    <xf numFmtId="0" fontId="10" fillId="0" borderId="19" xfId="0" applyFont="1" applyBorder="1" applyAlignment="1">
      <alignment vertical="top" wrapText="1"/>
    </xf>
    <xf numFmtId="0" fontId="10" fillId="0" borderId="20" xfId="0" applyFont="1" applyBorder="1" applyAlignment="1">
      <alignment vertical="top" wrapText="1"/>
    </xf>
    <xf numFmtId="0" fontId="10" fillId="0" borderId="49" xfId="0" applyFont="1" applyBorder="1" applyAlignment="1">
      <alignment horizontal="left" vertical="top" wrapText="1"/>
    </xf>
    <xf numFmtId="176" fontId="10" fillId="0" borderId="50" xfId="0" applyNumberFormat="1" applyFont="1" applyBorder="1" applyAlignment="1">
      <alignment vertical="top" wrapText="1"/>
    </xf>
    <xf numFmtId="176" fontId="10" fillId="0" borderId="49" xfId="0" applyNumberFormat="1" applyFont="1" applyBorder="1" applyAlignment="1">
      <alignment vertical="top" wrapText="1"/>
    </xf>
    <xf numFmtId="176" fontId="10" fillId="0" borderId="51" xfId="0" applyNumberFormat="1" applyFont="1" applyBorder="1" applyAlignment="1">
      <alignment horizontal="left" vertical="top" wrapText="1"/>
    </xf>
    <xf numFmtId="0" fontId="10" fillId="0" borderId="52" xfId="0" applyFont="1" applyBorder="1" applyAlignment="1">
      <alignment horizontal="left" vertical="top" wrapText="1"/>
    </xf>
    <xf numFmtId="0" fontId="10" fillId="0" borderId="34" xfId="0" applyFont="1" applyBorder="1" applyAlignment="1">
      <alignment horizontal="left" vertical="top" wrapText="1"/>
    </xf>
    <xf numFmtId="0" fontId="8" fillId="0" borderId="10" xfId="0" applyFont="1" applyBorder="1" applyAlignment="1">
      <alignment vertical="center" wrapText="1"/>
    </xf>
    <xf numFmtId="0" fontId="10" fillId="0" borderId="27" xfId="0" applyFont="1" applyBorder="1" applyAlignment="1">
      <alignment vertical="top" wrapText="1"/>
    </xf>
    <xf numFmtId="0" fontId="10" fillId="0" borderId="53" xfId="0" applyFont="1" applyBorder="1" applyAlignment="1">
      <alignment vertical="top" wrapText="1"/>
    </xf>
    <xf numFmtId="0" fontId="10" fillId="0" borderId="29" xfId="0" applyFont="1" applyBorder="1" applyAlignment="1">
      <alignment vertical="top" wrapText="1"/>
    </xf>
    <xf numFmtId="176" fontId="10" fillId="0" borderId="30" xfId="0" applyNumberFormat="1" applyFont="1" applyBorder="1" applyAlignment="1">
      <alignment vertical="top" wrapText="1"/>
    </xf>
    <xf numFmtId="176" fontId="10" fillId="0" borderId="31" xfId="0" applyNumberFormat="1" applyFont="1" applyBorder="1" applyAlignment="1">
      <alignment vertical="top" wrapText="1"/>
    </xf>
    <xf numFmtId="176" fontId="10" fillId="0" borderId="54" xfId="0" applyNumberFormat="1" applyFont="1" applyBorder="1" applyAlignment="1">
      <alignment vertical="top" wrapText="1"/>
    </xf>
    <xf numFmtId="176" fontId="10" fillId="0" borderId="54" xfId="0" applyNumberFormat="1" applyFont="1" applyBorder="1" applyAlignment="1">
      <alignment horizontal="left" vertical="top" wrapText="1"/>
    </xf>
    <xf numFmtId="0" fontId="10" fillId="0" borderId="31" xfId="0" applyFont="1" applyBorder="1" applyAlignment="1">
      <alignment horizontal="left" vertical="top" wrapText="1"/>
    </xf>
    <xf numFmtId="176" fontId="10" fillId="0" borderId="32" xfId="0" applyNumberFormat="1" applyFont="1" applyBorder="1" applyAlignment="1">
      <alignment horizontal="left" vertical="top" wrapText="1"/>
    </xf>
    <xf numFmtId="0" fontId="10" fillId="0" borderId="55" xfId="0" applyFont="1" applyBorder="1" applyAlignment="1">
      <alignment horizontal="left" vertical="top" wrapText="1"/>
    </xf>
    <xf numFmtId="0" fontId="10" fillId="0" borderId="56" xfId="0" applyFont="1" applyBorder="1" applyAlignment="1">
      <alignment horizontal="left" vertical="top" wrapText="1"/>
    </xf>
    <xf numFmtId="0" fontId="4" fillId="0" borderId="57" xfId="0" applyFont="1" applyBorder="1" applyAlignment="1">
      <alignment vertical="center" wrapText="1"/>
    </xf>
    <xf numFmtId="0" fontId="4" fillId="0" borderId="57" xfId="0" applyFont="1" applyBorder="1" applyAlignment="1">
      <alignment horizontal="left" vertical="center" wrapText="1"/>
    </xf>
    <xf numFmtId="0" fontId="4" fillId="0" borderId="57" xfId="0" applyFont="1" applyBorder="1" applyAlignment="1">
      <alignment vertical="center"/>
    </xf>
    <xf numFmtId="0" fontId="4" fillId="0" borderId="57" xfId="0" applyFont="1" applyBorder="1" applyAlignment="1">
      <alignment horizontal="left" vertical="center"/>
    </xf>
    <xf numFmtId="0" fontId="1" fillId="0" borderId="0" xfId="0" applyFont="1" applyAlignment="1">
      <alignment vertical="center"/>
    </xf>
    <xf numFmtId="0" fontId="2" fillId="0" borderId="0" xfId="0" applyFont="1" applyAlignment="1">
      <alignment vertical="center"/>
    </xf>
    <xf numFmtId="0" fontId="4" fillId="0" borderId="0" xfId="0" applyFont="1" applyAlignment="1">
      <alignment horizontal="center" vertical="center"/>
    </xf>
    <xf numFmtId="0" fontId="4" fillId="0" borderId="58" xfId="0" applyFont="1" applyBorder="1" applyAlignment="1">
      <alignment horizontal="center" vertical="center"/>
    </xf>
    <xf numFmtId="0" fontId="4" fillId="0" borderId="0" xfId="0" applyFont="1" applyAlignment="1">
      <alignment horizontal="center" vertical="center" shrinkToFit="1"/>
    </xf>
    <xf numFmtId="0" fontId="4" fillId="0" borderId="58" xfId="0" applyFont="1" applyBorder="1" applyAlignment="1">
      <alignment vertical="center" shrinkToFit="1"/>
    </xf>
    <xf numFmtId="0" fontId="11" fillId="0" borderId="59" xfId="0" applyFont="1" applyBorder="1" applyAlignment="1">
      <alignment horizontal="center" vertical="center" wrapText="1"/>
    </xf>
    <xf numFmtId="0" fontId="11" fillId="0" borderId="62"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61" xfId="0" applyFont="1" applyBorder="1" applyAlignment="1">
      <alignment horizontal="center" vertical="center" wrapText="1"/>
    </xf>
    <xf numFmtId="0" fontId="11" fillId="0" borderId="43" xfId="0" applyFont="1" applyBorder="1" applyAlignment="1">
      <alignment horizontal="center" vertical="center" wrapText="1"/>
    </xf>
    <xf numFmtId="0" fontId="10" fillId="0" borderId="39" xfId="0" applyFont="1" applyBorder="1" applyAlignment="1">
      <alignment horizontal="left" vertical="top" wrapText="1"/>
    </xf>
    <xf numFmtId="0" fontId="10" fillId="0" borderId="22" xfId="0" applyFont="1" applyBorder="1" applyAlignment="1">
      <alignment horizontal="left" vertical="top" wrapText="1"/>
    </xf>
    <xf numFmtId="0" fontId="10" fillId="0" borderId="25" xfId="0" applyFont="1" applyBorder="1" applyAlignment="1">
      <alignment horizontal="left" vertical="top" wrapText="1"/>
    </xf>
    <xf numFmtId="0" fontId="10" fillId="0" borderId="65" xfId="0" applyFont="1" applyBorder="1" applyAlignment="1">
      <alignment horizontal="left" vertical="top" wrapText="1"/>
    </xf>
    <xf numFmtId="0" fontId="10" fillId="0" borderId="51" xfId="0" applyFont="1" applyBorder="1" applyAlignment="1">
      <alignment horizontal="left" vertical="top" wrapText="1"/>
    </xf>
    <xf numFmtId="0" fontId="8" fillId="0" borderId="66" xfId="0" applyFont="1" applyBorder="1" applyAlignment="1">
      <alignment vertical="center" wrapText="1"/>
    </xf>
    <xf numFmtId="0" fontId="10" fillId="0" borderId="67" xfId="0" applyFont="1" applyBorder="1" applyAlignment="1">
      <alignment horizontal="left" vertical="top" wrapText="1"/>
    </xf>
    <xf numFmtId="0" fontId="10" fillId="0" borderId="68" xfId="0" applyFont="1" applyBorder="1" applyAlignment="1">
      <alignment horizontal="left" vertical="top" wrapText="1"/>
    </xf>
    <xf numFmtId="0" fontId="12" fillId="0" borderId="2" xfId="0" applyFont="1" applyBorder="1" applyAlignment="1">
      <alignment vertical="center"/>
    </xf>
    <xf numFmtId="0" fontId="12" fillId="0" borderId="69" xfId="0" applyFont="1" applyBorder="1" applyAlignment="1">
      <alignment vertical="center"/>
    </xf>
    <xf numFmtId="0" fontId="13" fillId="0" borderId="0" xfId="0" applyFont="1" applyAlignment="1">
      <alignment vertical="center"/>
    </xf>
    <xf numFmtId="0" fontId="11" fillId="0" borderId="6" xfId="0" applyFont="1" applyBorder="1" applyAlignment="1">
      <alignment horizontal="center" vertical="center"/>
    </xf>
    <xf numFmtId="0" fontId="11" fillId="0" borderId="70" xfId="0" applyFont="1" applyBorder="1" applyAlignment="1">
      <alignment horizontal="center" vertical="center"/>
    </xf>
    <xf numFmtId="0" fontId="11" fillId="0" borderId="56" xfId="0" applyFont="1" applyBorder="1" applyAlignment="1">
      <alignment horizontal="center" vertical="center"/>
    </xf>
    <xf numFmtId="0" fontId="11" fillId="0" borderId="10" xfId="0" applyFont="1" applyBorder="1" applyAlignment="1">
      <alignment horizontal="center" vertical="center"/>
    </xf>
    <xf numFmtId="0" fontId="13" fillId="0" borderId="70" xfId="0" applyFont="1" applyBorder="1" applyAlignment="1">
      <alignment vertical="center"/>
    </xf>
    <xf numFmtId="0" fontId="10" fillId="0" borderId="63" xfId="0" applyFont="1" applyBorder="1" applyAlignment="1">
      <alignment horizontal="left" vertical="top" wrapText="1"/>
    </xf>
    <xf numFmtId="0" fontId="10" fillId="0" borderId="37" xfId="0" applyFont="1" applyBorder="1" applyAlignment="1">
      <alignment horizontal="left" vertical="top" wrapText="1"/>
    </xf>
    <xf numFmtId="0" fontId="0" fillId="0" borderId="0" xfId="0" applyAlignment="1">
      <alignment horizontal="left" vertical="center"/>
    </xf>
    <xf numFmtId="0" fontId="10" fillId="0" borderId="61" xfId="0" applyFont="1" applyBorder="1" applyAlignment="1">
      <alignment horizontal="left" vertical="top" wrapText="1"/>
    </xf>
    <xf numFmtId="0" fontId="10" fillId="0" borderId="21" xfId="0" applyFont="1" applyBorder="1" applyAlignment="1">
      <alignment horizontal="left" vertical="top" wrapText="1"/>
    </xf>
    <xf numFmtId="0" fontId="10" fillId="0" borderId="64" xfId="0" applyFont="1" applyBorder="1" applyAlignment="1">
      <alignment horizontal="left" vertical="top" wrapText="1"/>
    </xf>
    <xf numFmtId="0" fontId="10" fillId="0" borderId="50" xfId="0" applyFont="1" applyBorder="1" applyAlignment="1">
      <alignment horizontal="left" vertical="top" wrapText="1"/>
    </xf>
    <xf numFmtId="0" fontId="10" fillId="0" borderId="12" xfId="0" applyFont="1" applyBorder="1" applyAlignment="1">
      <alignment horizontal="left" vertical="top" wrapText="1"/>
    </xf>
    <xf numFmtId="0" fontId="10" fillId="0" borderId="30" xfId="0" applyFont="1" applyBorder="1" applyAlignment="1">
      <alignment horizontal="left" vertical="top" wrapText="1"/>
    </xf>
    <xf numFmtId="0" fontId="8" fillId="0" borderId="17" xfId="0" applyFont="1" applyBorder="1" applyAlignment="1">
      <alignment horizontal="center" vertical="center" wrapText="1"/>
    </xf>
    <xf numFmtId="0" fontId="5" fillId="0" borderId="26" xfId="0" applyFont="1" applyBorder="1" applyAlignment="1">
      <alignment vertical="center"/>
    </xf>
    <xf numFmtId="0" fontId="5" fillId="0" borderId="33" xfId="0" applyFont="1" applyBorder="1" applyAlignment="1">
      <alignment vertical="center"/>
    </xf>
    <xf numFmtId="0" fontId="8" fillId="0" borderId="2" xfId="0" applyFont="1" applyBorder="1" applyAlignment="1">
      <alignment horizontal="center" vertical="center" wrapText="1"/>
    </xf>
    <xf numFmtId="0" fontId="5" fillId="0" borderId="6" xfId="0" applyFont="1" applyBorder="1" applyAlignment="1">
      <alignment vertical="center"/>
    </xf>
    <xf numFmtId="0" fontId="5" fillId="0" borderId="10" xfId="0" applyFont="1" applyBorder="1" applyAlignment="1">
      <alignment vertical="center"/>
    </xf>
    <xf numFmtId="0" fontId="8" fillId="0" borderId="18" xfId="0" applyFont="1" applyBorder="1" applyAlignment="1">
      <alignment horizontal="center" vertical="center" wrapText="1"/>
    </xf>
    <xf numFmtId="0" fontId="5" fillId="0" borderId="27" xfId="0" applyFont="1" applyBorder="1" applyAlignment="1">
      <alignment vertical="center"/>
    </xf>
    <xf numFmtId="0" fontId="8" fillId="0" borderId="19" xfId="0" applyFont="1" applyBorder="1" applyAlignment="1">
      <alignment horizontal="center" vertical="center" wrapText="1"/>
    </xf>
    <xf numFmtId="0" fontId="5" fillId="0" borderId="28" xfId="0" applyFont="1"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5" fillId="0" borderId="4" xfId="0" applyFont="1" applyBorder="1" applyAlignment="1">
      <alignment vertical="center"/>
    </xf>
    <xf numFmtId="0" fontId="5" fillId="0" borderId="5" xfId="0" applyFont="1" applyBorder="1" applyAlignment="1">
      <alignment vertical="center"/>
    </xf>
    <xf numFmtId="0" fontId="4" fillId="0" borderId="7" xfId="0" applyFont="1" applyBorder="1" applyAlignment="1">
      <alignment horizontal="center" vertical="center" shrinkToFit="1"/>
    </xf>
    <xf numFmtId="0" fontId="5" fillId="0" borderId="8" xfId="0" applyFont="1" applyBorder="1" applyAlignment="1">
      <alignment vertical="center"/>
    </xf>
    <xf numFmtId="0" fontId="5" fillId="0" borderId="9" xfId="0" applyFont="1" applyBorder="1" applyAlignment="1">
      <alignment vertical="center"/>
    </xf>
    <xf numFmtId="0" fontId="4" fillId="0" borderId="11" xfId="0" applyFont="1" applyBorder="1" applyAlignment="1">
      <alignment horizontal="center" vertical="center" shrinkToFit="1"/>
    </xf>
    <xf numFmtId="0" fontId="5" fillId="0" borderId="12" xfId="0" applyFont="1" applyBorder="1" applyAlignment="1">
      <alignment vertical="center"/>
    </xf>
    <xf numFmtId="0" fontId="5" fillId="0" borderId="13" xfId="0" applyFont="1" applyBorder="1" applyAlignment="1">
      <alignment vertical="center"/>
    </xf>
    <xf numFmtId="0" fontId="7" fillId="0" borderId="2" xfId="0" applyFont="1" applyBorder="1" applyAlignment="1">
      <alignment horizontal="left" vertical="top" wrapText="1"/>
    </xf>
    <xf numFmtId="0" fontId="8" fillId="0" borderId="8" xfId="0" applyFont="1" applyBorder="1" applyAlignment="1">
      <alignment horizontal="center" vertical="center" wrapText="1"/>
    </xf>
    <xf numFmtId="0" fontId="5" fillId="0" borderId="15" xfId="0" applyFont="1" applyBorder="1" applyAlignment="1">
      <alignment vertical="center"/>
    </xf>
    <xf numFmtId="0" fontId="8" fillId="0" borderId="16"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29" xfId="0" applyFont="1" applyBorder="1" applyAlignment="1">
      <alignment vertical="center"/>
    </xf>
    <xf numFmtId="0" fontId="8" fillId="0" borderId="22" xfId="0" applyFont="1" applyBorder="1" applyAlignment="1">
      <alignment horizontal="center" vertical="center" wrapText="1"/>
    </xf>
    <xf numFmtId="0" fontId="5" fillId="0" borderId="24" xfId="0" applyFont="1" applyBorder="1" applyAlignment="1">
      <alignment vertical="center"/>
    </xf>
    <xf numFmtId="0" fontId="4" fillId="0" borderId="0" xfId="0" applyFont="1" applyAlignment="1">
      <alignment horizontal="center" vertical="center"/>
    </xf>
    <xf numFmtId="0" fontId="0" fillId="0" borderId="0" xfId="0" applyAlignment="1">
      <alignment vertical="center"/>
    </xf>
    <xf numFmtId="0" fontId="4" fillId="0" borderId="0" xfId="0" applyFont="1" applyAlignment="1">
      <alignment horizontal="center" vertical="center" shrinkToFit="1"/>
    </xf>
    <xf numFmtId="0" fontId="7" fillId="0" borderId="71" xfId="0" applyFont="1" applyBorder="1" applyAlignment="1">
      <alignment horizontal="left" vertical="top" wrapText="1"/>
    </xf>
    <xf numFmtId="0" fontId="8" fillId="0" borderId="7" xfId="0" applyFont="1" applyBorder="1" applyAlignment="1">
      <alignment horizontal="center" vertical="center" wrapText="1"/>
    </xf>
    <xf numFmtId="0" fontId="5" fillId="0" borderId="61" xfId="0" applyFont="1" applyBorder="1" applyAlignment="1">
      <alignment vertical="center"/>
    </xf>
    <xf numFmtId="0" fontId="5" fillId="0" borderId="43" xfId="0" applyFont="1" applyBorder="1" applyAlignment="1">
      <alignment vertical="center"/>
    </xf>
    <xf numFmtId="0" fontId="8" fillId="0" borderId="60"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14</xdr:col>
      <xdr:colOff>523875</xdr:colOff>
      <xdr:row>0</xdr:row>
      <xdr:rowOff>47625</xdr:rowOff>
    </xdr:from>
    <xdr:ext cx="1209675" cy="1619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34</xdr:col>
      <xdr:colOff>209550</xdr:colOff>
      <xdr:row>0</xdr:row>
      <xdr:rowOff>66675</xdr:rowOff>
    </xdr:from>
    <xdr:ext cx="1390650" cy="180975"/>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MS PGothic"/>
        <a:ea typeface="MS PGothic"/>
        <a:cs typeface="MS PGothic"/>
      </a:majorFont>
      <a:minorFont>
        <a:latin typeface="MS PGothic"/>
        <a:ea typeface="MS PGothic"/>
        <a:cs typeface="MS P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8"/>
  <sheetViews>
    <sheetView tabSelected="1" zoomScaleNormal="100" workbookViewId="0"/>
  </sheetViews>
  <sheetFormatPr defaultColWidth="12.625" defaultRowHeight="15" customHeight="1"/>
  <cols>
    <col min="1" max="1" width="16.125" customWidth="1"/>
    <col min="2" max="16" width="12.75" customWidth="1"/>
    <col min="17" max="26" width="8" customWidth="1"/>
  </cols>
  <sheetData>
    <row r="1" spans="1:26" ht="13.5">
      <c r="A1" s="1" t="s">
        <v>0</v>
      </c>
      <c r="B1" s="2"/>
      <c r="C1" s="2"/>
      <c r="D1" s="2"/>
      <c r="E1" s="3"/>
      <c r="F1" s="3"/>
      <c r="G1" s="3"/>
      <c r="H1" s="3"/>
      <c r="I1" s="3"/>
      <c r="J1" s="3"/>
      <c r="K1" s="3"/>
      <c r="L1" s="3"/>
      <c r="M1" s="3"/>
      <c r="N1" s="3"/>
      <c r="O1" s="3"/>
      <c r="P1" s="3"/>
      <c r="Q1" s="3"/>
      <c r="R1" s="3"/>
      <c r="S1" s="3"/>
      <c r="T1" s="3"/>
      <c r="U1" s="3"/>
      <c r="V1" s="3"/>
      <c r="W1" s="3"/>
      <c r="X1" s="3"/>
      <c r="Y1" s="3"/>
      <c r="Z1" s="3"/>
    </row>
    <row r="2" spans="1:26" ht="13.5">
      <c r="A2" s="113" t="s">
        <v>1</v>
      </c>
      <c r="B2" s="114" t="s">
        <v>2</v>
      </c>
      <c r="C2" s="115"/>
      <c r="D2" s="115"/>
      <c r="E2" s="116"/>
      <c r="F2" s="4"/>
      <c r="G2" s="4"/>
      <c r="H2" s="4"/>
      <c r="I2" s="4"/>
      <c r="J2" s="4"/>
      <c r="K2" s="4"/>
      <c r="L2" s="4"/>
      <c r="M2" s="4"/>
      <c r="N2" s="4"/>
      <c r="O2" s="4"/>
      <c r="P2" s="4"/>
      <c r="Q2" s="4"/>
      <c r="R2" s="4"/>
      <c r="S2" s="4"/>
      <c r="T2" s="4"/>
      <c r="U2" s="4"/>
      <c r="V2" s="4"/>
      <c r="W2" s="4"/>
      <c r="X2" s="4"/>
      <c r="Y2" s="4"/>
      <c r="Z2" s="4"/>
    </row>
    <row r="3" spans="1:26" ht="13.5">
      <c r="A3" s="107"/>
      <c r="B3" s="117"/>
      <c r="C3" s="118"/>
      <c r="D3" s="118"/>
      <c r="E3" s="119"/>
      <c r="F3" s="4"/>
      <c r="G3" s="4"/>
      <c r="H3" s="4"/>
      <c r="I3" s="4"/>
      <c r="J3" s="4"/>
      <c r="K3" s="4"/>
      <c r="L3" s="4"/>
      <c r="M3" s="4"/>
      <c r="N3" s="4"/>
      <c r="O3" s="4"/>
      <c r="P3" s="4"/>
      <c r="Q3" s="4"/>
      <c r="R3" s="4"/>
      <c r="S3" s="4"/>
      <c r="T3" s="4"/>
      <c r="U3" s="4"/>
      <c r="V3" s="4"/>
      <c r="W3" s="4"/>
      <c r="X3" s="4"/>
      <c r="Y3" s="4"/>
      <c r="Z3" s="4"/>
    </row>
    <row r="4" spans="1:26" ht="13.5">
      <c r="A4" s="108"/>
      <c r="B4" s="120"/>
      <c r="C4" s="121"/>
      <c r="D4" s="121"/>
      <c r="E4" s="122"/>
      <c r="F4" s="4"/>
      <c r="G4" s="4"/>
      <c r="H4" s="4"/>
      <c r="I4" s="4"/>
      <c r="J4" s="4"/>
      <c r="K4" s="4"/>
      <c r="L4" s="4"/>
      <c r="M4" s="4"/>
      <c r="N4" s="4"/>
      <c r="O4" s="4"/>
      <c r="P4" s="4"/>
      <c r="Q4" s="4"/>
      <c r="R4" s="4"/>
      <c r="S4" s="4"/>
      <c r="T4" s="4"/>
      <c r="U4" s="4"/>
      <c r="V4" s="4"/>
      <c r="W4" s="4"/>
      <c r="X4" s="4"/>
      <c r="Y4" s="4"/>
      <c r="Z4" s="4"/>
    </row>
    <row r="5" spans="1:26" ht="13.5">
      <c r="A5" s="5"/>
      <c r="B5" s="3"/>
      <c r="C5" s="3"/>
      <c r="D5" s="3"/>
      <c r="E5" s="3"/>
      <c r="F5" s="3"/>
      <c r="G5" s="3"/>
      <c r="H5" s="3"/>
      <c r="I5" s="3"/>
      <c r="J5" s="3"/>
      <c r="K5" s="3"/>
      <c r="L5" s="3"/>
      <c r="M5" s="3"/>
      <c r="N5" s="3"/>
      <c r="O5" s="3"/>
      <c r="P5" s="3"/>
      <c r="Q5" s="3"/>
      <c r="R5" s="3"/>
      <c r="S5" s="3"/>
      <c r="T5" s="3"/>
      <c r="U5" s="3"/>
      <c r="V5" s="3"/>
      <c r="W5" s="3"/>
      <c r="X5" s="3"/>
      <c r="Y5" s="3"/>
      <c r="Z5" s="3"/>
    </row>
    <row r="6" spans="1:26" ht="13.5">
      <c r="A6" s="123" t="s">
        <v>3</v>
      </c>
      <c r="B6" s="6" t="s">
        <v>4</v>
      </c>
      <c r="C6" s="124" t="s">
        <v>5</v>
      </c>
      <c r="D6" s="125"/>
      <c r="E6" s="126" t="s">
        <v>6</v>
      </c>
      <c r="F6" s="118"/>
      <c r="G6" s="118"/>
      <c r="H6" s="118"/>
      <c r="I6" s="118"/>
      <c r="J6" s="118"/>
      <c r="K6" s="118"/>
      <c r="L6" s="118"/>
      <c r="M6" s="118"/>
      <c r="N6" s="119"/>
      <c r="O6" s="103" t="s">
        <v>7</v>
      </c>
      <c r="P6" s="106" t="s">
        <v>8</v>
      </c>
      <c r="Q6" s="7"/>
      <c r="R6" s="7"/>
      <c r="S6" s="7"/>
      <c r="T6" s="7"/>
      <c r="U6" s="7"/>
      <c r="V6" s="7"/>
      <c r="W6" s="7"/>
      <c r="X6" s="7"/>
      <c r="Y6" s="7"/>
      <c r="Z6" s="7"/>
    </row>
    <row r="7" spans="1:26" ht="13.5">
      <c r="A7" s="107"/>
      <c r="B7" s="109" t="s">
        <v>9</v>
      </c>
      <c r="C7" s="111" t="s">
        <v>10</v>
      </c>
      <c r="D7" s="127" t="s">
        <v>11</v>
      </c>
      <c r="E7" s="8" t="s">
        <v>12</v>
      </c>
      <c r="F7" s="9" t="s">
        <v>13</v>
      </c>
      <c r="G7" s="9" t="s">
        <v>14</v>
      </c>
      <c r="H7" s="9" t="s">
        <v>15</v>
      </c>
      <c r="I7" s="9" t="s">
        <v>16</v>
      </c>
      <c r="J7" s="10" t="s">
        <v>17</v>
      </c>
      <c r="K7" s="10" t="s">
        <v>18</v>
      </c>
      <c r="L7" s="11" t="s">
        <v>19</v>
      </c>
      <c r="M7" s="10" t="s">
        <v>20</v>
      </c>
      <c r="N7" s="12" t="s">
        <v>21</v>
      </c>
      <c r="O7" s="104"/>
      <c r="P7" s="107"/>
      <c r="Q7" s="7"/>
      <c r="R7" s="7"/>
      <c r="S7" s="7"/>
      <c r="T7" s="7"/>
      <c r="U7" s="7"/>
      <c r="V7" s="7"/>
      <c r="W7" s="7"/>
      <c r="X7" s="7"/>
      <c r="Y7" s="7"/>
      <c r="Z7" s="7"/>
    </row>
    <row r="8" spans="1:26" ht="13.5">
      <c r="A8" s="108"/>
      <c r="B8" s="110"/>
      <c r="C8" s="112"/>
      <c r="D8" s="128"/>
      <c r="E8" s="13" t="s">
        <v>22</v>
      </c>
      <c r="F8" s="14" t="s">
        <v>26</v>
      </c>
      <c r="G8" s="14" t="s">
        <v>23</v>
      </c>
      <c r="H8" s="14" t="s">
        <v>68</v>
      </c>
      <c r="I8" s="14" t="s">
        <v>27</v>
      </c>
      <c r="J8" s="14" t="s">
        <v>25</v>
      </c>
      <c r="K8" s="14" t="s">
        <v>27</v>
      </c>
      <c r="L8" s="14" t="s">
        <v>23</v>
      </c>
      <c r="M8" s="14" t="s">
        <v>9</v>
      </c>
      <c r="N8" s="15" t="s">
        <v>9</v>
      </c>
      <c r="O8" s="105"/>
      <c r="P8" s="108"/>
      <c r="Q8" s="7"/>
      <c r="R8" s="7"/>
      <c r="S8" s="7"/>
      <c r="T8" s="7"/>
      <c r="U8" s="7"/>
      <c r="V8" s="7"/>
      <c r="W8" s="7"/>
      <c r="X8" s="7"/>
      <c r="Y8" s="7"/>
      <c r="Z8" s="7"/>
    </row>
    <row r="9" spans="1:26" ht="63">
      <c r="A9" s="16" t="s">
        <v>29</v>
      </c>
      <c r="B9" s="17" t="str">
        <f>HLOOKUP(B7,道徳,2,FALSE)</f>
        <v>心の管理人/11月
うばわれた自由/付録</v>
      </c>
      <c r="C9" s="18"/>
      <c r="D9" s="19"/>
      <c r="E9" s="20" t="str">
        <f>HLOOKUP(E8,国語,2,FALSE)</f>
        <v xml:space="preserve">たずねびと/9月
固有種が教えてくれること／自然環境を守るために／コラム　統計資料の読み方/11月
想像力のスイッチを入れよう/1月
</v>
      </c>
      <c r="F9" s="21" t="str">
        <f>HLOOKUP(F8,社会,2,FALSE)</f>
        <v xml:space="preserve">情報社会に生きるわたしたち　導入/12月
情報をつくり、伝える/12月
情報を生かして発展する産業/1月
</v>
      </c>
      <c r="G9" s="21">
        <f>HLOOKUP(G8,算数,2,FALSE)</f>
        <v>0</v>
      </c>
      <c r="H9" s="21">
        <f>HLOOKUP(H8,理科,2,FALSE)</f>
        <v>0</v>
      </c>
      <c r="I9" s="21">
        <f>HLOOKUP(I8,英語,2,FALSE)</f>
        <v>0</v>
      </c>
      <c r="J9" s="21">
        <f>HLOOKUP(J8,音楽,2,FALSE)</f>
        <v>0</v>
      </c>
      <c r="K9" s="21">
        <f>HLOOKUP(K8,図画工作,2,FALSE)</f>
        <v>0</v>
      </c>
      <c r="L9" s="22">
        <f>HLOOKUP(L8,家庭,2,FALSE)</f>
        <v>0</v>
      </c>
      <c r="M9" s="23"/>
      <c r="N9" s="24" t="str">
        <f>HLOOKUP(N8,保健,2,FALSE)</f>
        <v xml:space="preserve">けがの防止/２月
</v>
      </c>
      <c r="O9" s="25"/>
      <c r="P9" s="26"/>
      <c r="Q9" s="27"/>
      <c r="R9" s="27"/>
      <c r="S9" s="27"/>
      <c r="T9" s="27"/>
      <c r="U9" s="27"/>
      <c r="V9" s="27"/>
      <c r="W9" s="27"/>
      <c r="X9" s="27"/>
      <c r="Y9" s="27"/>
      <c r="Z9" s="27"/>
    </row>
    <row r="10" spans="1:26" ht="18">
      <c r="A10" s="16" t="s">
        <v>30</v>
      </c>
      <c r="B10" s="17" t="str">
        <f>HLOOKUP(B7,道徳,3,FALSE)</f>
        <v>手品師/10月
「また来てね」/付録</v>
      </c>
      <c r="C10" s="18"/>
      <c r="D10" s="19"/>
      <c r="E10" s="28" t="str">
        <f>HLOOKUP(E8,国語,3,FALSE)</f>
        <v xml:space="preserve">大造じいさんとガン/3月
</v>
      </c>
      <c r="F10" s="29">
        <f>HLOOKUP(F8,社会,3,FALSE)</f>
        <v>0</v>
      </c>
      <c r="G10" s="29">
        <f>HLOOKUP(G8,算数,3,FALSE)</f>
        <v>0</v>
      </c>
      <c r="H10" s="29">
        <f>HLOOKUP(H8,理科,3,FALSE)</f>
        <v>0</v>
      </c>
      <c r="I10" s="21">
        <f>HLOOKUP(I8,英語,3,FALSE)</f>
        <v>0</v>
      </c>
      <c r="J10" s="29">
        <f>HLOOKUP(J8,音楽,3,FALSE)</f>
        <v>0</v>
      </c>
      <c r="K10" s="29">
        <f>HLOOKUP(K8,図画工作,3,FALSE)</f>
        <v>0</v>
      </c>
      <c r="L10" s="30">
        <f>HLOOKUP(L8,家庭,3,FALSE)</f>
        <v>0</v>
      </c>
      <c r="M10" s="31"/>
      <c r="N10" s="32">
        <f>HLOOKUP(N8,保健,3,FALSE)</f>
        <v>0</v>
      </c>
      <c r="O10" s="33"/>
      <c r="P10" s="34"/>
      <c r="Q10" s="27"/>
      <c r="R10" s="27"/>
      <c r="S10" s="27"/>
      <c r="T10" s="27"/>
      <c r="U10" s="27"/>
      <c r="V10" s="27"/>
      <c r="W10" s="27"/>
      <c r="X10" s="27"/>
      <c r="Y10" s="27"/>
      <c r="Z10" s="27"/>
    </row>
    <row r="11" spans="1:26" ht="99.95" customHeight="1">
      <c r="A11" s="35" t="s">
        <v>31</v>
      </c>
      <c r="B11" s="36" t="str">
        <f>HLOOKUP(B7,道徳,4,FALSE)</f>
        <v xml:space="preserve">ひみつのトレーニング/4月
</v>
      </c>
      <c r="C11" s="37" t="s">
        <v>32</v>
      </c>
      <c r="D11" s="38"/>
      <c r="E11" s="28">
        <f>HLOOKUP(E8,国語,4,FALSE)</f>
        <v>0</v>
      </c>
      <c r="F11" s="29" t="str">
        <f>HLOOKUP(F8,社会,4,FALSE)</f>
        <v xml:space="preserve">森林とわたしたちのくらし/2月
</v>
      </c>
      <c r="G11" s="29">
        <f>HLOOKUP(G8,算数,4,FALSE)</f>
        <v>0</v>
      </c>
      <c r="H11" s="29">
        <f>HLOOKUP(H8,理科,4,FALSE)</f>
        <v>0</v>
      </c>
      <c r="I11" s="21">
        <f>HLOOKUP(I8,英語,4,FALSE)</f>
        <v>0</v>
      </c>
      <c r="J11" s="29">
        <f>HLOOKUP(J8,音楽,4,FALSE)</f>
        <v>0</v>
      </c>
      <c r="K11" s="29" t="str">
        <f>HLOOKUP(K8,図画工作,4,FALSE)</f>
        <v xml:space="preserve">見つけてワイヤーワールド　くるくる 回して/9月
進め！糸のこたん検隊/11月
</v>
      </c>
      <c r="L11" s="30" t="str">
        <f>HLOOKUP(L8,家庭,4,FALSE)</f>
        <v xml:space="preserve">私の生活、大発見！/4月
ゆでる調理でおいしさ発見/5月
ひと針に心をこめて/7月
持続可能な社会へ　物やお金の使い方/9月
食べて元気！ご飯とみそ汁/10月
物を生かして住みやすく/11月
5年生のまとめ/1月
生活を変えるチャンス！/2月
</v>
      </c>
      <c r="M11" s="23"/>
      <c r="N11" s="32" t="str">
        <f>HLOOKUP(N8,保健,4,FALSE)</f>
        <v xml:space="preserve">けがの防止/２月
</v>
      </c>
      <c r="O11" s="33"/>
      <c r="P11" s="34"/>
      <c r="Q11" s="27"/>
      <c r="R11" s="27"/>
      <c r="S11" s="27"/>
      <c r="T11" s="27"/>
      <c r="U11" s="27"/>
      <c r="V11" s="27"/>
      <c r="W11" s="27"/>
      <c r="X11" s="27"/>
      <c r="Y11" s="27"/>
      <c r="Z11" s="27"/>
    </row>
    <row r="12" spans="1:26" ht="99.95" customHeight="1">
      <c r="A12" s="16" t="s">
        <v>33</v>
      </c>
      <c r="B12" s="17" t="str">
        <f>HLOOKUP(B7,道徳,5,FALSE)</f>
        <v xml:space="preserve">短所も長所/9月
</v>
      </c>
      <c r="C12" s="18"/>
      <c r="D12" s="19" t="s">
        <v>34</v>
      </c>
      <c r="E12" s="28" t="str">
        <f>HLOOKUP(E8,国語,5,FALSE)</f>
        <v xml:space="preserve">名前を使って、自己しょうかい/4月
作家で広げるわたしたちの読書／モモ/7月
好きな詩のよさを伝えよう/1月
言葉でスケッチ/1月
もう一つの物語/2月
「子供未来科」で何をする/2月
</v>
      </c>
      <c r="F12" s="29">
        <f>HLOOKUP(F8,社会,5,FALSE)</f>
        <v>0</v>
      </c>
      <c r="G12" s="29" t="str">
        <f>HLOOKUP(G8,算数,5,FALSE)</f>
        <v xml:space="preserve">学びのとびら/4月
</v>
      </c>
      <c r="H12" s="29" t="str">
        <f>HLOOKUP(H8,理科,5,FALSE)</f>
        <v xml:space="preserve">⾃由研究/7月
</v>
      </c>
      <c r="I12" s="21" t="str">
        <f>HLOOKUP(I8,英語,5,FALSE)</f>
        <v xml:space="preserve">I can draw pictures well./9月
</v>
      </c>
      <c r="J12" s="29" t="str">
        <f>HLOOKUP(J8,音楽,5,FALSE)</f>
        <v xml:space="preserve">いろいろな音のひびきを味わおう/6月
</v>
      </c>
      <c r="K12" s="29" t="str">
        <f>HLOOKUP(K8,図画工作,5,FALSE)</f>
        <v xml:space="preserve">のぞくと広がる ひみつの景色　ビー玉大ぼうけん/5月
線から生まれた わたしの世界　動きの形をつかまえよう/6月
ねん土で動きをハイ、ポーズ！　ぺたんこねんどで つくってみると/6月
だんボールでためしてつくって/7月
見つけてワイヤーワールド　くるくる 回して/9月
コロコロ ローラーダンス/10月
重ねて広がる形と色/10月
進め！糸のこたん検隊/11月
学校おすすめガイド　あったらいい町どんな町/1月
わたしの町のひみつ教えます/2月
動いてクレイアニメーション　おもしろかんばん屋さん/4月
</v>
      </c>
      <c r="L12" s="30" t="str">
        <f>HLOOKUP(L8,家庭,5,FALSE)</f>
        <v xml:space="preserve">ミシンにトライ！手作りで楽しい生活/1月
</v>
      </c>
      <c r="M12" s="31" t="s">
        <v>35</v>
      </c>
      <c r="N12" s="32" t="str">
        <f>HLOOKUP(N8,保健,5,FALSE)</f>
        <v xml:space="preserve">心の健康/６月
</v>
      </c>
      <c r="O12" s="33"/>
      <c r="P12" s="34"/>
      <c r="Q12" s="27"/>
      <c r="R12" s="27"/>
      <c r="S12" s="27"/>
      <c r="T12" s="27"/>
      <c r="U12" s="27"/>
      <c r="V12" s="27"/>
      <c r="W12" s="27"/>
      <c r="X12" s="27"/>
      <c r="Y12" s="27"/>
      <c r="Z12" s="27"/>
    </row>
    <row r="13" spans="1:26" ht="99.95" customHeight="1">
      <c r="A13" s="16" t="s">
        <v>36</v>
      </c>
      <c r="B13" s="17" t="str">
        <f>HLOOKUP(B7,道徳,6,FALSE)</f>
        <v xml:space="preserve">みんなといっしょに前へ、前へ　─池江璃花子─/4月
富士観測所をつくるために/1月
</v>
      </c>
      <c r="C13" s="18" t="s">
        <v>37</v>
      </c>
      <c r="D13" s="39" t="s">
        <v>38</v>
      </c>
      <c r="E13" s="28" t="str">
        <f>HLOOKUP(E8,国語,6,FALSE)</f>
        <v xml:space="preserve">やなせたかし　ーアンパンマンの勇気/12月
五年生をふり返って/3月
</v>
      </c>
      <c r="F13" s="29">
        <f>HLOOKUP(F8,社会,6,FALSE)</f>
        <v>0</v>
      </c>
      <c r="G13" s="29" t="str">
        <f>HLOOKUP(G8,算数,6,FALSE)</f>
        <v xml:space="preserve">5年のふくしゅう/3月
</v>
      </c>
      <c r="H13" s="29">
        <f>HLOOKUP(H8,理科,6,FALSE)</f>
        <v>0</v>
      </c>
      <c r="I13" s="21" t="str">
        <f>HLOOKUP(I8,英語,6,FALSE)</f>
        <v xml:space="preserve">My Hero/2月
</v>
      </c>
      <c r="J13" s="29" t="str">
        <f>HLOOKUP(J8,音楽,6,FALSE)</f>
        <v xml:space="preserve">曲想の変化を感じ取ろう/10月
思いを表現に生かそう/2月
</v>
      </c>
      <c r="K13" s="29" t="str">
        <f>HLOOKUP(K8,図画工作,6,FALSE)</f>
        <v xml:space="preserve">動いてクレイアニメーション　おもしろかんばん屋さん/4月
</v>
      </c>
      <c r="L13" s="30">
        <f>HLOOKUP(L8,家庭,6,FALSE)</f>
        <v>0</v>
      </c>
      <c r="M13" s="31" t="s">
        <v>39</v>
      </c>
      <c r="N13" s="32">
        <f>HLOOKUP(N8,保健,6,FALSE)</f>
        <v>0</v>
      </c>
      <c r="O13" s="33"/>
      <c r="P13" s="34"/>
      <c r="Q13" s="27"/>
      <c r="R13" s="27"/>
      <c r="S13" s="27"/>
      <c r="T13" s="27"/>
      <c r="U13" s="27"/>
      <c r="V13" s="27"/>
      <c r="W13" s="27"/>
      <c r="X13" s="27"/>
      <c r="Y13" s="27"/>
      <c r="Z13" s="27"/>
    </row>
    <row r="14" spans="1:26" ht="99.95" customHeight="1">
      <c r="A14" s="16" t="s">
        <v>40</v>
      </c>
      <c r="B14" s="17" t="str">
        <f>HLOOKUP(B7,道徳,7,FALSE)</f>
        <v xml:space="preserve">治せない病気を治すために ─山中伸弥─/11月
</v>
      </c>
      <c r="C14" s="18" t="s">
        <v>41</v>
      </c>
      <c r="D14" s="19"/>
      <c r="E14" s="28" t="str">
        <f>HLOOKUP(E8,国語,7,FALSE)</f>
        <v xml:space="preserve">かんがえるのって　おもしろい/4月
見立てる／言葉の意味が分かること／情報　原因と結果/5月
新聞を読もう/9月
たずねびと/9月
固有種が教えてくれること／自然環境を守るために／コラム　統計資料の読み方/11月
想像力のスイッチを入れよう/1月
言葉を使い分けよう/2月
</v>
      </c>
      <c r="F14" s="29">
        <f>HLOOKUP(F8,社会,7,FALSE)</f>
        <v>0</v>
      </c>
      <c r="G14" s="29" t="str">
        <f>HLOOKUP(G8,算数,7,FALSE)</f>
        <v xml:space="preserve">学びのとびら/4月
比例/5月
小数のかけ算/5月
小数のわり算/6月
小数の倍/6月
どんな計算になるのかな？/6月
合同な図形/7月
図形の角/9月
偶数と奇数、倍数と約数/9月
分数と小数、整数の関係/10月
考える力をのばそう/10月
算数で読みとこう/10月
分数のたし算とひき算/10月
平均/11月
単位量あたりの大きさ/11月
四角形と三角形の面積/12月
割合/1月
帯グラフと円グラフ/1月
変わり方調べ/2月
正多角形と円周の長さ/2月
角柱と円柱/3月
考える力をのばそう/3月
算数で読みとこう/3月
</v>
      </c>
      <c r="H14" s="29" t="str">
        <f>HLOOKUP(H8,理科,7,FALSE)</f>
        <v xml:space="preserve">理科のガイダンス/4月
花のつくり/4月
雲と天気の変化/4月
植物の発芽と成⻑/5月
メダカのたんじょう/6月
台⾵と気象情報/7月
⾃由研究/7月
花から実へ/9月
ヒトのたんじょう/10月
これまでの学習をつなげよう/10月
流れる⽔のはたらき/10月
ふりこのきまり/11月
みんなで使う理科室/1月
もののとけ⽅/1月
電流と電磁⽯/2月
</v>
      </c>
      <c r="I14" s="21">
        <f>HLOOKUP(I8,英語,7,FALSE)</f>
        <v>0</v>
      </c>
      <c r="J14" s="29" t="str">
        <f>HLOOKUP(J8,音楽,7,FALSE)</f>
        <v xml:space="preserve">和音のひびきの移り変わりを感じ取ろう/9月
曲想の変化を感じ取ろう/10月
詩と音楽との関わりを味わおう/11月
</v>
      </c>
      <c r="K14" s="29">
        <f>HLOOKUP(K8,図画工作,7,FALSE)</f>
        <v>0</v>
      </c>
      <c r="L14" s="30">
        <f>HLOOKUP(L8,家庭,7,FALSE)</f>
        <v>0</v>
      </c>
      <c r="M14" s="31"/>
      <c r="N14" s="32">
        <f>HLOOKUP(N8,保健,7,FALSE)</f>
        <v>0</v>
      </c>
      <c r="O14" s="33"/>
      <c r="P14" s="34"/>
      <c r="Q14" s="27"/>
      <c r="R14" s="27"/>
      <c r="S14" s="27"/>
      <c r="T14" s="27"/>
      <c r="U14" s="27"/>
      <c r="V14" s="27"/>
      <c r="W14" s="27"/>
      <c r="X14" s="27"/>
      <c r="Y14" s="27"/>
      <c r="Z14" s="27"/>
    </row>
    <row r="15" spans="1:26" ht="99.95" customHeight="1">
      <c r="A15" s="16" t="s">
        <v>42</v>
      </c>
      <c r="B15" s="17" t="str">
        <f>HLOOKUP(B7,道徳,8,FALSE)</f>
        <v>みんなのつくえ/5月
バスと赤ちゃん/付録</v>
      </c>
      <c r="C15" s="18"/>
      <c r="D15" s="19"/>
      <c r="E15" s="28" t="str">
        <f>HLOOKUP(E8,国語,8,FALSE)</f>
        <v xml:space="preserve">みんなが使いやすいデザイン/6月
</v>
      </c>
      <c r="F15" s="29">
        <f>HLOOKUP(F8,社会,8,FALSE)</f>
        <v>0</v>
      </c>
      <c r="G15" s="29">
        <f>HLOOKUP(G8,算数,8,FALSE)</f>
        <v>0</v>
      </c>
      <c r="H15" s="29">
        <f>HLOOKUP(H8,理科,8,FALSE)</f>
        <v>0</v>
      </c>
      <c r="I15" s="21">
        <f>HLOOKUP(I8,英語,8,FALSE)</f>
        <v>0</v>
      </c>
      <c r="J15" s="29">
        <f>HLOOKUP(J8,音楽,8,FALSE)</f>
        <v>0</v>
      </c>
      <c r="K15" s="29">
        <f>HLOOKUP(K8,図画工作,8,FALSE)</f>
        <v>0</v>
      </c>
      <c r="L15" s="30">
        <f>HLOOKUP(L8,家庭,8,FALSE)</f>
        <v>0</v>
      </c>
      <c r="M15" s="31"/>
      <c r="N15" s="32">
        <f>HLOOKUP(N8,保健,8,FALSE)</f>
        <v>0</v>
      </c>
      <c r="O15" s="33"/>
      <c r="P15" s="34"/>
      <c r="Q15" s="27"/>
      <c r="R15" s="27"/>
      <c r="S15" s="27"/>
      <c r="T15" s="27"/>
      <c r="U15" s="27"/>
      <c r="V15" s="27"/>
      <c r="W15" s="27"/>
      <c r="X15" s="27"/>
      <c r="Y15" s="27"/>
      <c r="Z15" s="27"/>
    </row>
    <row r="16" spans="1:26" ht="99.95" customHeight="1">
      <c r="A16" s="16" t="s">
        <v>43</v>
      </c>
      <c r="B16" s="17" t="str">
        <f>HLOOKUP(B7,道徳,9,FALSE)</f>
        <v xml:space="preserve">助け合い傘/5月
</v>
      </c>
      <c r="C16" s="18"/>
      <c r="D16" s="19"/>
      <c r="E16" s="28">
        <f>HLOOKUP(E8,国語,9,FALSE)</f>
        <v>0</v>
      </c>
      <c r="F16" s="29">
        <f>HLOOKUP(F8,社会,9,FALSE)</f>
        <v>0</v>
      </c>
      <c r="G16" s="29">
        <f>HLOOKUP(G8,算数,9,FALSE)</f>
        <v>0</v>
      </c>
      <c r="H16" s="29">
        <f>HLOOKUP(H8,理科,9,FALSE)</f>
        <v>0</v>
      </c>
      <c r="I16" s="21">
        <f>HLOOKUP(I8,英語,9,FALSE)</f>
        <v>0</v>
      </c>
      <c r="J16" s="29">
        <f>HLOOKUP(J8,音楽,9,FALSE)</f>
        <v>0</v>
      </c>
      <c r="K16" s="29">
        <f>HLOOKUP(K8,図画工作,9,FALSE)</f>
        <v>0</v>
      </c>
      <c r="L16" s="30">
        <f>HLOOKUP(L8,家庭,9,FALSE)</f>
        <v>0</v>
      </c>
      <c r="M16" s="31"/>
      <c r="N16" s="32">
        <f>HLOOKUP(N8,保健,9,FALSE)</f>
        <v>0</v>
      </c>
      <c r="O16" s="33"/>
      <c r="P16" s="34"/>
      <c r="Q16" s="27"/>
      <c r="R16" s="27"/>
      <c r="S16" s="27"/>
      <c r="T16" s="27"/>
      <c r="U16" s="27"/>
      <c r="V16" s="27"/>
      <c r="W16" s="27"/>
      <c r="X16" s="27"/>
      <c r="Y16" s="27"/>
      <c r="Z16" s="27"/>
    </row>
    <row r="17" spans="1:26" ht="99.95" customHeight="1">
      <c r="A17" s="16" t="s">
        <v>44</v>
      </c>
      <c r="B17" s="17" t="str">
        <f>HLOOKUP(B7,道徳,10,FALSE)</f>
        <v xml:space="preserve">日本の心とかたち/6月
</v>
      </c>
      <c r="C17" s="18"/>
      <c r="D17" s="19"/>
      <c r="E17" s="28" t="str">
        <f>HLOOKUP(E8,国語,10,FALSE)</f>
        <v xml:space="preserve">敬語/6月
</v>
      </c>
      <c r="F17" s="29">
        <f>HLOOKUP(F8,社会,10,FALSE)</f>
        <v>0</v>
      </c>
      <c r="G17" s="29">
        <f>HLOOKUP(G8,算数,10,FALSE)</f>
        <v>0</v>
      </c>
      <c r="H17" s="29">
        <f>HLOOKUP(H8,理科,10,FALSE)</f>
        <v>0</v>
      </c>
      <c r="I17" s="21">
        <f>HLOOKUP(I8,英語,10,FALSE)</f>
        <v>0</v>
      </c>
      <c r="J17" s="29">
        <f>HLOOKUP(J8,音楽,10,FALSE)</f>
        <v>0</v>
      </c>
      <c r="K17" s="29">
        <f>HLOOKUP(K8,図画工作,10,FALSE)</f>
        <v>0</v>
      </c>
      <c r="L17" s="30" t="str">
        <f>HLOOKUP(L8,家庭,10,FALSE)</f>
        <v xml:space="preserve">ゆでる調理でおいしさ発見/5月
</v>
      </c>
      <c r="M17" s="31"/>
      <c r="N17" s="32">
        <f>HLOOKUP(N8,保健,10,FALSE)</f>
        <v>0</v>
      </c>
      <c r="O17" s="33"/>
      <c r="P17" s="34"/>
      <c r="Q17" s="27"/>
      <c r="R17" s="27"/>
      <c r="S17" s="27"/>
      <c r="T17" s="27"/>
      <c r="U17" s="27"/>
      <c r="V17" s="27"/>
      <c r="W17" s="27"/>
      <c r="X17" s="27"/>
      <c r="Y17" s="27"/>
      <c r="Z17" s="27"/>
    </row>
    <row r="18" spans="1:26" ht="99.95" customHeight="1">
      <c r="A18" s="16" t="s">
        <v>45</v>
      </c>
      <c r="B18" s="17" t="str">
        <f>HLOOKUP(B7,道徳,11,FALSE)</f>
        <v xml:space="preserve">ドッジボールを百倍楽しくする方法/11月
ミレーとルソー/1月
</v>
      </c>
      <c r="C18" s="18" t="s">
        <v>46</v>
      </c>
      <c r="D18" s="19"/>
      <c r="E18" s="28" t="str">
        <f>HLOOKUP(E8,国語,11,FALSE)</f>
        <v xml:space="preserve">銀色の裏地/4月
</v>
      </c>
      <c r="F18" s="29">
        <f>HLOOKUP(F8,社会,11,FALSE)</f>
        <v>0</v>
      </c>
      <c r="G18" s="29">
        <f>HLOOKUP(G8,算数,11,FALSE)</f>
        <v>0</v>
      </c>
      <c r="H18" s="29">
        <f>HLOOKUP(H8,理科,11,FALSE)</f>
        <v>0</v>
      </c>
      <c r="I18" s="21" t="str">
        <f>HLOOKUP(I8,英語,11,FALSE)</f>
        <v xml:space="preserve">Hello, everyone./4月
When is your special day?/5月
What do you have on Mondays?/6月
I can draw pictures well./9月
Where is the station?/10月
What would you like?/11月
I love my town./1月
My Hero/2月
</v>
      </c>
      <c r="J18" s="29">
        <f>HLOOKUP(J8,音楽,11,FALSE)</f>
        <v>0</v>
      </c>
      <c r="K18" s="29" t="str">
        <f>HLOOKUP(K8,図画工作,11,FALSE)</f>
        <v xml:space="preserve">のぞくと広がる ひみつの景色　ビー玉大ぼうけん/5月
地球まるごと たからばこ　この空間がいい感じ/12月
動いてクレイアニメーション　おもしろかんばん屋さん/4月
</v>
      </c>
      <c r="L18" s="30">
        <f>HLOOKUP(L8,家庭,11,FALSE)</f>
        <v>0</v>
      </c>
      <c r="M18" s="31" t="s">
        <v>47</v>
      </c>
      <c r="N18" s="32">
        <f>HLOOKUP(N8,保健,11,FALSE)</f>
        <v>0</v>
      </c>
      <c r="O18" s="33"/>
      <c r="P18" s="34"/>
      <c r="Q18" s="27"/>
      <c r="R18" s="27"/>
      <c r="S18" s="27"/>
      <c r="T18" s="27"/>
      <c r="U18" s="27"/>
      <c r="V18" s="27"/>
      <c r="W18" s="27"/>
      <c r="X18" s="27"/>
      <c r="Y18" s="27"/>
      <c r="Z18" s="27"/>
    </row>
    <row r="19" spans="1:26" ht="99.95" customHeight="1">
      <c r="A19" s="16" t="s">
        <v>48</v>
      </c>
      <c r="B19" s="17" t="str">
        <f>HLOOKUP(B7,道徳,12,FALSE)</f>
        <v xml:space="preserve">みんなの劇/6月
約束/10月
</v>
      </c>
      <c r="C19" s="18"/>
      <c r="D19" s="19"/>
      <c r="E19" s="28" t="str">
        <f>HLOOKUP(E8,国語,12,FALSE)</f>
        <v xml:space="preserve">きいて、きいて、きいてみよう/5月
作家で広げるわたしたちの読書／モモ/7月
どちらを選びますか/9月
よりよい学校生活のために／コラム　意見が対立したときには/10月
あなたは、どう考える/12月
言葉を使い分けよう/2月
「子供未来科」で何をする/2月
</v>
      </c>
      <c r="F19" s="29" t="str">
        <f>HLOOKUP(F8,社会,12,FALSE)</f>
        <v xml:space="preserve">世界から見た日本/4月
運輸と日本の貿易/11月
</v>
      </c>
      <c r="G19" s="29">
        <f>HLOOKUP(G8,算数,12,FALSE)</f>
        <v>0</v>
      </c>
      <c r="H19" s="29" t="str">
        <f>HLOOKUP(H8,理科,12,FALSE)</f>
        <v xml:space="preserve">ふりこのきまり/11月
もののとけ⽅/1月
電流と電磁⽯/2月
</v>
      </c>
      <c r="I19" s="21">
        <f>HLOOKUP(I8,英語,12,FALSE)</f>
        <v>0</v>
      </c>
      <c r="J19" s="29" t="str">
        <f>HLOOKUP(J8,音楽,12,FALSE)</f>
        <v xml:space="preserve">和音のひびきの移り変わりを感じ取ろう/9月
</v>
      </c>
      <c r="K19" s="29">
        <f>HLOOKUP(K8,図画工作,12,FALSE)</f>
        <v>0</v>
      </c>
      <c r="L19" s="30">
        <f>HLOOKUP(L8,家庭,12,FALSE)</f>
        <v>0</v>
      </c>
      <c r="M19" s="31"/>
      <c r="N19" s="32" t="str">
        <f>HLOOKUP(N8,保健,12,FALSE)</f>
        <v xml:space="preserve">心の健康/６月
</v>
      </c>
      <c r="O19" s="33"/>
      <c r="P19" s="34"/>
      <c r="Q19" s="27"/>
      <c r="R19" s="27"/>
      <c r="S19" s="27"/>
      <c r="T19" s="27"/>
      <c r="U19" s="27"/>
      <c r="V19" s="27"/>
      <c r="W19" s="27"/>
      <c r="X19" s="27"/>
      <c r="Y19" s="27"/>
      <c r="Z19" s="27"/>
    </row>
    <row r="20" spans="1:26" ht="99.95" customHeight="1">
      <c r="A20" s="16" t="s">
        <v>49</v>
      </c>
      <c r="B20" s="17" t="str">
        <f>HLOOKUP(B7,道徳,13,FALSE)</f>
        <v xml:space="preserve">ゆかりのアイコン/7月
セルフジャッジ/9月
</v>
      </c>
      <c r="C20" s="18"/>
      <c r="D20" s="19"/>
      <c r="E20" s="28" t="str">
        <f>HLOOKUP(E8,国語,13,FALSE)</f>
        <v xml:space="preserve">ひみつの言葉を引き出そう/4月
名前を使って、自己しょうかい/4月
図書館を使いこなそう/4月
漢字の成り立ち/4月
きいて、きいて、きいてみよう/5月
敬語/6月
日常を十七音で/6月
漢字の広場①/6月
情報　目的に応じて…/6月
みんなが使いやすいデザイン/6月
同じ読み方の漢字/7月
文章に説得力を…/9月
漢字の広場②/9月
漢字の広場③/10月
方言と共通語/10月
カンジー博士の暗号解読/11月
漢字の広場④/12月
あなたは、どう考える/12月
言葉でスケッチ/1月
熟語の読み方/1月
漢字の広場⑤/1月
複合語/1月
言葉を使い分けよう/2月
もう一つの物語/2月
漢字の広場⑥/3月
</v>
      </c>
      <c r="F20" s="29" t="str">
        <f>HLOOKUP(F8,社会,13,FALSE)</f>
        <v xml:space="preserve">環境とわたしたちのくらし/3月
</v>
      </c>
      <c r="G20" s="29" t="str">
        <f>HLOOKUP(G8,算数,13,FALSE)</f>
        <v xml:space="preserve">整数と小数/4月
直方体や立方体の体積/4月
比例/5月
小数のかけ算/5月
小数のわり算/6月
偶数と奇数、倍数と約数/9月
分数のたし算とひき算/10月
四角形と三角形の面積/12月
5年のふくしゅう/3月
</v>
      </c>
      <c r="H20" s="29" t="str">
        <f>HLOOKUP(H8,理科,13,FALSE)</f>
        <v xml:space="preserve">台⾵と気象情報/7月
みんなで使う理科室/1月
もののとけ⽅/1月
電流と電磁⽯/2月
</v>
      </c>
      <c r="I20" s="21">
        <f>HLOOKUP(I8,英語,13,FALSE)</f>
        <v>0</v>
      </c>
      <c r="J20" s="29">
        <f>HLOOKUP(J8,音楽,13,FALSE)</f>
        <v>0</v>
      </c>
      <c r="K20" s="29">
        <f>HLOOKUP(K8,図画工作,13,FALSE)</f>
        <v>0</v>
      </c>
      <c r="L20" s="30" t="str">
        <f>HLOOKUP(L8,家庭,13,FALSE)</f>
        <v xml:space="preserve">ひと針に心をこめて/7月
ミシンにトライ！手作りで楽しい生活/1月
</v>
      </c>
      <c r="M20" s="31" t="s">
        <v>50</v>
      </c>
      <c r="N20" s="32">
        <f>HLOOKUP(N8,保健,13,FALSE)</f>
        <v>0</v>
      </c>
      <c r="O20" s="33"/>
      <c r="P20" s="34"/>
      <c r="Q20" s="27"/>
      <c r="R20" s="27"/>
      <c r="S20" s="27"/>
      <c r="T20" s="27"/>
      <c r="U20" s="27"/>
      <c r="V20" s="27"/>
      <c r="W20" s="27"/>
      <c r="X20" s="27"/>
      <c r="Y20" s="27"/>
      <c r="Z20" s="27"/>
    </row>
    <row r="21" spans="1:26" ht="99.95" customHeight="1">
      <c r="A21" s="16" t="s">
        <v>51</v>
      </c>
      <c r="B21" s="17" t="str">
        <f>HLOOKUP(B7,道徳,14,FALSE)</f>
        <v xml:space="preserve">ガンジーのいかり/6月
光輝の告白/11月
</v>
      </c>
      <c r="C21" s="18"/>
      <c r="D21" s="19" t="s">
        <v>52</v>
      </c>
      <c r="E21" s="28" t="str">
        <f>HLOOKUP(E8,国語,14,FALSE)</f>
        <v xml:space="preserve">みんなが使いやすいデザイン/6月
</v>
      </c>
      <c r="F21" s="29" t="str">
        <f>HLOOKUP(F8,社会,14,FALSE)</f>
        <v xml:space="preserve">情報をつくり、伝える/12月
</v>
      </c>
      <c r="G21" s="29">
        <f>HLOOKUP(G8,算数,14,FALSE)</f>
        <v>0</v>
      </c>
      <c r="H21" s="29">
        <f>HLOOKUP(H8,理科,14,FALSE)</f>
        <v>0</v>
      </c>
      <c r="I21" s="21">
        <f>HLOOKUP(I8,英語,14,FALSE)</f>
        <v>0</v>
      </c>
      <c r="J21" s="29">
        <f>HLOOKUP(J8,音楽,14,FALSE)</f>
        <v>0</v>
      </c>
      <c r="K21" s="29">
        <f>HLOOKUP(K8,図画工作,14,FALSE)</f>
        <v>0</v>
      </c>
      <c r="L21" s="30" t="str">
        <f>HLOOKUP(L8,家庭,14,FALSE)</f>
        <v xml:space="preserve">持続可能な社会へ　物やお金の使い方/9月
</v>
      </c>
      <c r="M21" s="31"/>
      <c r="N21" s="32">
        <f>HLOOKUP(N8,保健,14,FALSE)</f>
        <v>0</v>
      </c>
      <c r="O21" s="33"/>
      <c r="P21" s="34"/>
      <c r="Q21" s="27"/>
      <c r="R21" s="27"/>
      <c r="S21" s="27"/>
      <c r="T21" s="27"/>
      <c r="U21" s="27"/>
      <c r="V21" s="27"/>
      <c r="W21" s="27"/>
      <c r="X21" s="27"/>
      <c r="Y21" s="27"/>
      <c r="Z21" s="27"/>
    </row>
    <row r="22" spans="1:26" ht="99.95" customHeight="1">
      <c r="A22" s="16" t="s">
        <v>53</v>
      </c>
      <c r="B22" s="17" t="str">
        <f>HLOOKUP(B7,道徳,15,FALSE)</f>
        <v xml:space="preserve">チョーク工場の本田さん/5月
明日へ向かって/2月
</v>
      </c>
      <c r="C22" s="18" t="s">
        <v>54</v>
      </c>
      <c r="D22" s="19"/>
      <c r="E22" s="28" t="str">
        <f>HLOOKUP(E8,国語,15,FALSE)</f>
        <v xml:space="preserve">やなせたかし　ーアンパンマンの勇気/12月
</v>
      </c>
      <c r="F22" s="29" t="str">
        <f>HLOOKUP(F8,社会,15,FALSE)</f>
        <v xml:space="preserve">米作りのさかんな地域/6月
水産業のさかんな地域/7月
自動車工業のさかんな地域/10月
これからの工業生産/11月
</v>
      </c>
      <c r="G22" s="29">
        <f>HLOOKUP(G8,算数,15,FALSE)</f>
        <v>0</v>
      </c>
      <c r="H22" s="29">
        <f>HLOOKUP(H8,理科,15,FALSE)</f>
        <v>0</v>
      </c>
      <c r="I22" s="21">
        <f>HLOOKUP(I8,英語,15,FALSE)</f>
        <v>0</v>
      </c>
      <c r="J22" s="29">
        <f>HLOOKUP(J8,音楽,15,FALSE)</f>
        <v>0</v>
      </c>
      <c r="K22" s="29">
        <f>HLOOKUP(K8,図画工作,15,FALSE)</f>
        <v>0</v>
      </c>
      <c r="L22" s="30" t="str">
        <f>HLOOKUP(L8,家庭,15,FALSE)</f>
        <v xml:space="preserve">物を生かして住みやすく/11月
</v>
      </c>
      <c r="M22" s="31"/>
      <c r="N22" s="32">
        <f>HLOOKUP(N8,保健,15,FALSE)</f>
        <v>0</v>
      </c>
      <c r="O22" s="33"/>
      <c r="P22" s="34"/>
      <c r="Q22" s="27"/>
      <c r="R22" s="27"/>
      <c r="S22" s="27"/>
      <c r="T22" s="27"/>
      <c r="U22" s="27"/>
      <c r="V22" s="27"/>
      <c r="W22" s="27"/>
      <c r="X22" s="27"/>
      <c r="Y22" s="27"/>
      <c r="Z22" s="27"/>
    </row>
    <row r="23" spans="1:26" ht="99.95" customHeight="1">
      <c r="A23" s="16" t="s">
        <v>55</v>
      </c>
      <c r="B23" s="17" t="str">
        <f>HLOOKUP(B7,道徳,16,FALSE)</f>
        <v xml:space="preserve">家族の紹介/10月
しげちゃん/12月
</v>
      </c>
      <c r="C23" s="18"/>
      <c r="D23" s="19"/>
      <c r="E23" s="28">
        <f>HLOOKUP(E8,国語,16,FALSE)</f>
        <v>0</v>
      </c>
      <c r="F23" s="29">
        <f>HLOOKUP(F8,社会,16,FALSE)</f>
        <v>0</v>
      </c>
      <c r="G23" s="29">
        <f>HLOOKUP(G8,算数,16,FALSE)</f>
        <v>0</v>
      </c>
      <c r="H23" s="29">
        <f>HLOOKUP(H8,理科,16,FALSE)</f>
        <v>0</v>
      </c>
      <c r="I23" s="21">
        <f>HLOOKUP(I8,英語,16,FALSE)</f>
        <v>0</v>
      </c>
      <c r="J23" s="29">
        <f>HLOOKUP(J8,音楽,16,FALSE)</f>
        <v>0</v>
      </c>
      <c r="K23" s="29">
        <f>HLOOKUP(K8,図画工作,16,FALSE)</f>
        <v>0</v>
      </c>
      <c r="L23" s="30" t="str">
        <f>HLOOKUP(L8,家庭,16,FALSE)</f>
        <v xml:space="preserve">私の生活、大発見！/4月
気持ちがつながる家族の時間/12月
</v>
      </c>
      <c r="M23" s="31"/>
      <c r="N23" s="32">
        <f>HLOOKUP(N8,保健,16,FALSE)</f>
        <v>0</v>
      </c>
      <c r="O23" s="33"/>
      <c r="P23" s="34"/>
      <c r="Q23" s="27"/>
      <c r="R23" s="27"/>
      <c r="S23" s="27"/>
      <c r="T23" s="27"/>
      <c r="U23" s="27"/>
      <c r="V23" s="27"/>
      <c r="W23" s="27"/>
      <c r="X23" s="27"/>
      <c r="Y23" s="27"/>
      <c r="Z23" s="27"/>
    </row>
    <row r="24" spans="1:26" ht="99.95" customHeight="1">
      <c r="A24" s="16" t="s">
        <v>56</v>
      </c>
      <c r="B24" s="17" t="str">
        <f>HLOOKUP(B7,道徳,17,FALSE)</f>
        <v xml:space="preserve">ふるさと ─六年生を送る会─/2月
</v>
      </c>
      <c r="C24" s="18" t="s">
        <v>57</v>
      </c>
      <c r="D24" s="19" t="s">
        <v>58</v>
      </c>
      <c r="E24" s="28" t="str">
        <f>HLOOKUP(E8,国語,17,FALSE)</f>
        <v xml:space="preserve">よりよい学校生活のために／コラム　意見が対立したときには/10月
五年生をふり返って/3月
</v>
      </c>
      <c r="F24" s="30" t="str">
        <f>HLOOKUP(F8,社会,17,FALSE)</f>
        <v xml:space="preserve">さまざまな土地のくらし/5月
工業生産とわたしたちのくらし　導入/10月
自動車工業のさかんな地域/10月
情報社会に生きるわたしたち　導入/12月
情報をつくり、伝える/12月
情報を生かして発展する産業/1月
国土の環境を守る　導入/2月
自然災害から人々を守る/2月
</v>
      </c>
      <c r="G24" s="29" t="str">
        <f>HLOOKUP(G8,算数,17,FALSE)</f>
        <v xml:space="preserve">平均/11月
割合/1月
帯グラフと円グラフ/1月
5年のふくしゅう/3月
</v>
      </c>
      <c r="H24" s="29">
        <f>HLOOKUP(H8,理科,17,FALSE)</f>
        <v>0</v>
      </c>
      <c r="I24" s="21" t="str">
        <f>HLOOKUP(I8,英語,17,FALSE)</f>
        <v xml:space="preserve">What do you have on Mondays?/6月
Let's Check 2／Our World 2/12月
</v>
      </c>
      <c r="J24" s="29" t="str">
        <f>HLOOKUP(J8,音楽,17,FALSE)</f>
        <v xml:space="preserve">いろいろな音のひびきを味わおう/6月
曲想の変化を感じ取ろう/10月
思いを表現に生かそう/2月
</v>
      </c>
      <c r="K24" s="29" t="str">
        <f>HLOOKUP(K8,図画工作,17,FALSE)</f>
        <v xml:space="preserve">学校おすすめガイド　あったらいい町どんな町/1月
</v>
      </c>
      <c r="L24" s="30" t="str">
        <f>HLOOKUP(L8,家庭,17,FALSE)</f>
        <v xml:space="preserve">ガイダンス/4月
</v>
      </c>
      <c r="M24" s="31"/>
      <c r="N24" s="32">
        <f>HLOOKUP(N8,保健,17,FALSE)</f>
        <v>0</v>
      </c>
      <c r="O24" s="33"/>
      <c r="P24" s="34"/>
      <c r="Q24" s="27"/>
      <c r="R24" s="27"/>
      <c r="S24" s="27"/>
      <c r="T24" s="27"/>
      <c r="U24" s="27"/>
      <c r="V24" s="27"/>
      <c r="W24" s="27"/>
      <c r="X24" s="27"/>
      <c r="Y24" s="27"/>
      <c r="Z24" s="27"/>
    </row>
    <row r="25" spans="1:26" ht="99.95" customHeight="1">
      <c r="A25" s="16" t="s">
        <v>59</v>
      </c>
      <c r="B25" s="17" t="str">
        <f>HLOOKUP(B7,道徳,18,FALSE)</f>
        <v>シンボルマークにこめられたものは/6月
世界の文化遺産/9月
ふるさとのほこり　広島カープ/付録</v>
      </c>
      <c r="C25" s="18"/>
      <c r="D25" s="19"/>
      <c r="E25" s="28" t="str">
        <f>HLOOKUP(E8,国語,18,FALSE)</f>
        <v xml:space="preserve">漢字の成り立ち/4月
春の空/4月
見立てる／言葉の意味が分かること／情報　原因と結果/5月
日常を十七音で/6月
古典の世界（一）/6月
夏の夜/7月
方言と共通語/10月
秋の夕/10月
浦島太郎/11月
和語・漢語・外来語/11月
古典の世界（二）/12月
冬の朝/12月
複合語/1月
</v>
      </c>
      <c r="F25" s="29" t="str">
        <f>HLOOKUP(F8,社会,18,FALSE)</f>
        <v xml:space="preserve">日本の国土と人々のくらし 導入/4月
世界から見た日本/4月
日本の地形や気候/5月
さまざまな土地のくらし/5月
わたしたちの食生活を支える食料生産　導入/6月
食生活を支える食料の産地/6月
米作りのさかんな地域/6月
水産業のさかんな地域/7月
これからの食料生産/9月
工業生産とわたしたちのくらし　導入/10月
くらしや産業を支える工業生産/10月
運輸と日本の貿易/11月
これからの工業生産/11月
自然災害から人々を守る/2月
森林とわたしたちのくらし/2月
環境とわたしたちのくらし/3月
</v>
      </c>
      <c r="G25" s="29">
        <f>HLOOKUP(G8,算数,18,FALSE)</f>
        <v>0</v>
      </c>
      <c r="H25" s="29">
        <f>HLOOKUP(H8,理科,18,FALSE)</f>
        <v>0</v>
      </c>
      <c r="I25" s="21" t="str">
        <f>HLOOKUP(I8,英語,18,FALSE)</f>
        <v xml:space="preserve">What would you like?/11月
I love my town./1月
</v>
      </c>
      <c r="J25" s="29" t="str">
        <f>HLOOKUP(J8,音楽,18,FALSE)</f>
        <v xml:space="preserve">歌声をひびかせて心をつなげよう/4月
詩と音楽との関わりを味わおう/11月
日本の音楽に親しもう/1月
</v>
      </c>
      <c r="K25" s="29">
        <f>HLOOKUP(K8,図画工作,18,FALSE)</f>
        <v>0</v>
      </c>
      <c r="L25" s="30" t="str">
        <f>HLOOKUP(L8,家庭,18,FALSE)</f>
        <v xml:space="preserve">私の生活、大発見！/4月
食べて元気！ご飯とみそ汁/10月
</v>
      </c>
      <c r="M25" s="31"/>
      <c r="N25" s="32">
        <f>HLOOKUP(N8,保健,18,FALSE)</f>
        <v>0</v>
      </c>
      <c r="O25" s="33"/>
      <c r="P25" s="34"/>
      <c r="Q25" s="27"/>
      <c r="R25" s="27"/>
      <c r="S25" s="27"/>
      <c r="T25" s="27"/>
      <c r="U25" s="27"/>
      <c r="V25" s="27"/>
      <c r="W25" s="27"/>
      <c r="X25" s="27"/>
      <c r="Y25" s="27"/>
      <c r="Z25" s="27"/>
    </row>
    <row r="26" spans="1:26" ht="99.95" customHeight="1">
      <c r="A26" s="40" t="s">
        <v>60</v>
      </c>
      <c r="B26" s="41" t="str">
        <f>HLOOKUP(B7,道徳,19,FALSE)</f>
        <v xml:space="preserve">七十六億個のピース 　─星野ルネ─/5月
フーバーさん/12月
</v>
      </c>
      <c r="C26" s="42"/>
      <c r="D26" s="43"/>
      <c r="E26" s="28" t="str">
        <f>HLOOKUP(E8,国語,19,FALSE)</f>
        <v xml:space="preserve">見立てる／言葉の意味が分かること／情報　原因と結果/5月
和語・漢語・外来語/11月
複合語/1月
</v>
      </c>
      <c r="F26" s="29" t="str">
        <f>HLOOKUP(F8,社会,19,FALSE)</f>
        <v xml:space="preserve">世界から見た日本/4月
これからの食料生産/9月
運輸と日本の貿易/11月
</v>
      </c>
      <c r="G26" s="29">
        <f>HLOOKUP(G8,算数,19,FALSE)</f>
        <v>0</v>
      </c>
      <c r="H26" s="29">
        <f>HLOOKUP(H8,理科,19,FALSE)</f>
        <v>0</v>
      </c>
      <c r="I26" s="21" t="str">
        <f>HLOOKUP(I8,英語,19,FALSE)</f>
        <v xml:space="preserve">Hello, everyone./4月
When is your special day?/5月
What do you have on Mondays?/6月
Let's Check 1／Our World 1/7月
I can draw pictures well./9月
Where is the station?/10月
What would you like?/11月
Let's Check 2／Our World 2/12月
I love my town./1月
My Hero/2月
Let's Check 3／Our World 3/3月
</v>
      </c>
      <c r="J26" s="29">
        <f>HLOOKUP(J8,音楽,19,FALSE)</f>
        <v>0</v>
      </c>
      <c r="K26" s="29" t="str">
        <f>HLOOKUP(K8,図画工作,19,FALSE)</f>
        <v xml:space="preserve">季節を感じて/4月
</v>
      </c>
      <c r="L26" s="30">
        <f>HLOOKUP(L8,家庭,19,FALSE)</f>
        <v>0</v>
      </c>
      <c r="M26" s="44"/>
      <c r="N26" s="32">
        <f>HLOOKUP(N8,保健,19,FALSE)</f>
        <v>0</v>
      </c>
      <c r="O26" s="33"/>
      <c r="P26" s="34"/>
      <c r="Q26" s="27"/>
      <c r="R26" s="27"/>
      <c r="S26" s="27"/>
      <c r="T26" s="27"/>
      <c r="U26" s="27"/>
      <c r="V26" s="27"/>
      <c r="W26" s="27"/>
      <c r="X26" s="27"/>
      <c r="Y26" s="27"/>
      <c r="Z26" s="27"/>
    </row>
    <row r="27" spans="1:26" ht="99.95" customHeight="1">
      <c r="A27" s="16" t="s">
        <v>61</v>
      </c>
      <c r="B27" s="17" t="str">
        <f>HLOOKUP(B7,道徳,20,FALSE)</f>
        <v xml:space="preserve">一枚の写真から/4月
命をかけて命を守る ─山岳警備隊─/2月
命と向き合う人生/3月
</v>
      </c>
      <c r="C27" s="18"/>
      <c r="D27" s="19"/>
      <c r="E27" s="28" t="str">
        <f>HLOOKUP(E8,国語,20,FALSE)</f>
        <v xml:space="preserve">たずねびと/9月
やなせたかし　ーアンパンマンの勇気/12月
</v>
      </c>
      <c r="F27" s="29" t="str">
        <f>HLOOKUP(F8,社会,20,FALSE)</f>
        <v xml:space="preserve">自然災害から人々を守る/2月
</v>
      </c>
      <c r="G27" s="29">
        <f>HLOOKUP(G8,算数,20,FALSE)</f>
        <v>0</v>
      </c>
      <c r="H27" s="29" t="str">
        <f>HLOOKUP(H8,理科,20,FALSE)</f>
        <v xml:space="preserve">メダカのたんじょう/6月
ヒトのたんじょう/10月
</v>
      </c>
      <c r="I27" s="21">
        <f>HLOOKUP(I8,英語,20,FALSE)</f>
        <v>0</v>
      </c>
      <c r="J27" s="29">
        <f>HLOOKUP(J8,音楽,20,FALSE)</f>
        <v>0</v>
      </c>
      <c r="K27" s="29">
        <f>HLOOKUP(K8,図画工作,20,FALSE)</f>
        <v>0</v>
      </c>
      <c r="L27" s="30">
        <f>HLOOKUP(L8,家庭,20,FALSE)</f>
        <v>0</v>
      </c>
      <c r="M27" s="31"/>
      <c r="N27" s="32" t="str">
        <f>HLOOKUP(N8,保健,20,FALSE)</f>
        <v xml:space="preserve">けがの防止/２月
</v>
      </c>
      <c r="O27" s="33"/>
      <c r="P27" s="34"/>
      <c r="Q27" s="27"/>
      <c r="R27" s="27"/>
      <c r="S27" s="27"/>
      <c r="T27" s="27"/>
      <c r="U27" s="27"/>
      <c r="V27" s="27"/>
      <c r="W27" s="27"/>
      <c r="X27" s="27"/>
      <c r="Y27" s="27"/>
      <c r="Z27" s="27"/>
    </row>
    <row r="28" spans="1:26" ht="99.95" customHeight="1">
      <c r="A28" s="16" t="s">
        <v>62</v>
      </c>
      <c r="B28" s="17" t="str">
        <f>HLOOKUP(B7,道徳,21,FALSE)</f>
        <v xml:space="preserve">未来につなげたい思い ─尾瀬─/7月
海を耕す人たち/9月
</v>
      </c>
      <c r="C28" s="18"/>
      <c r="D28" s="19"/>
      <c r="E28" s="28" t="str">
        <f>HLOOKUP(E8,国語,21,FALSE)</f>
        <v xml:space="preserve">春の空/4月
夏の夜/7月
かぼちゃの…／われは…/9月
秋の夕/10月
固有種が教えてくれること／自然環境を守るために／コラム　統計資料の読み方/11月
冬の朝/12月
大造じいさんとガン/3月
</v>
      </c>
      <c r="F28" s="29" t="str">
        <f>HLOOKUP(F8,社会,21,FALSE)</f>
        <v xml:space="preserve">日本の地形や気候/5月
わたしたちの食生活を支える食料生産　導入/6月
食生活を支える食料の産地/6月
米作りのさかんな地域/6月
水産業のさかんな地域/7月
これからの食料生産/9月
国土の環境を守る　導入/2月
森林とわたしたちのくらし/2月
環境とわたしたちのくらし/3月
</v>
      </c>
      <c r="G28" s="29">
        <f>HLOOKUP(G8,算数,21,FALSE)</f>
        <v>0</v>
      </c>
      <c r="H28" s="29" t="str">
        <f>HLOOKUP(H8,理科,21,FALSE)</f>
        <v xml:space="preserve">花のつくり/4月
雲と天気の変化/4月
植物の発芽と成⻑/5月
花から実へ/9月
流れる⽔のはたらき/10月
</v>
      </c>
      <c r="I28" s="21">
        <f>HLOOKUP(I8,英語,21,FALSE)</f>
        <v>0</v>
      </c>
      <c r="J28" s="29">
        <f>HLOOKUP(J8,音楽,21,FALSE)</f>
        <v>0</v>
      </c>
      <c r="K28" s="29" t="str">
        <f>HLOOKUP(K8,図画工作,21,FALSE)</f>
        <v xml:space="preserve">季節を感じて/4月
地球まるごと たからばこ　この空間がいい感じ/12月
</v>
      </c>
      <c r="L28" s="30">
        <f>HLOOKUP(L8,家庭,21,FALSE)</f>
        <v>0</v>
      </c>
      <c r="M28" s="31"/>
      <c r="N28" s="32">
        <f>HLOOKUP(N8,保健,21,FALSE)</f>
        <v>0</v>
      </c>
      <c r="O28" s="33"/>
      <c r="P28" s="34"/>
      <c r="Q28" s="27"/>
      <c r="R28" s="27"/>
      <c r="S28" s="27"/>
      <c r="T28" s="27"/>
      <c r="U28" s="27"/>
      <c r="V28" s="27"/>
      <c r="W28" s="27"/>
      <c r="X28" s="27"/>
      <c r="Y28" s="27"/>
      <c r="Z28" s="27"/>
    </row>
    <row r="29" spans="1:26" ht="99.95" customHeight="1">
      <c r="A29" s="16" t="s">
        <v>63</v>
      </c>
      <c r="B29" s="17" t="str">
        <f>HLOOKUP(B7,道徳,22,FALSE)</f>
        <v xml:space="preserve">星が光った/10月
</v>
      </c>
      <c r="C29" s="42"/>
      <c r="D29" s="19"/>
      <c r="E29" s="45">
        <f>HLOOKUP(E8,国語,22,FALSE)</f>
        <v>0</v>
      </c>
      <c r="F29" s="46">
        <f>HLOOKUP(F8,社会,22,FALSE)</f>
        <v>0</v>
      </c>
      <c r="G29" s="46">
        <f>HLOOKUP(G8,算数,22,FALSE)</f>
        <v>0</v>
      </c>
      <c r="H29" s="29">
        <f>HLOOKUP(H8,理科,22,FALSE)</f>
        <v>0</v>
      </c>
      <c r="I29" s="21">
        <f>HLOOKUP(I8,英語,22,FALSE)</f>
        <v>0</v>
      </c>
      <c r="J29" s="46" t="str">
        <f>HLOOKUP(J8,音楽,22,FALSE)</f>
        <v xml:space="preserve">歌声をひびかせて心をつなげよう/4月
音の重なりを感じ取ろう/5月
いろいろな音のひびきを味わおう/6月
思いを表現に生かそう/2月
</v>
      </c>
      <c r="K29" s="46" t="str">
        <f>HLOOKUP(K8,図画工作,22,FALSE)</f>
        <v xml:space="preserve">季節を感じて/4月
線から生まれた わたしの世界　動きの形をつかまえよう/6月
コロコロ ローラーダンス/10月
重ねて広がる形と色/10月
</v>
      </c>
      <c r="L29" s="30">
        <f>HLOOKUP(L8,家庭,22,FALSE)</f>
        <v>0</v>
      </c>
      <c r="M29" s="44"/>
      <c r="N29" s="47">
        <f>HLOOKUP(N8,保健,22,FALSE)</f>
        <v>0</v>
      </c>
      <c r="O29" s="48"/>
      <c r="P29" s="49"/>
      <c r="Q29" s="27"/>
      <c r="R29" s="27"/>
      <c r="S29" s="27"/>
      <c r="T29" s="27"/>
      <c r="U29" s="27"/>
      <c r="V29" s="27"/>
      <c r="W29" s="27"/>
      <c r="X29" s="27"/>
      <c r="Y29" s="27"/>
      <c r="Z29" s="27"/>
    </row>
    <row r="30" spans="1:26" ht="99.95" customHeight="1">
      <c r="A30" s="50" t="s">
        <v>64</v>
      </c>
      <c r="B30" s="51" t="str">
        <f>HLOOKUP(B7,道徳,23,FALSE)</f>
        <v>四本の木/2月
一人の少女が世界を変える　─マララ・ユスフザイ─/3月
すあしにサンダルの天使 ―マザー・テレサ―/付録</v>
      </c>
      <c r="C30" s="52"/>
      <c r="D30" s="53"/>
      <c r="E30" s="54" t="str">
        <f>HLOOKUP(E8,国語,23,FALSE)</f>
        <v xml:space="preserve">大造じいさんとガン/3月
</v>
      </c>
      <c r="F30" s="55" t="str">
        <f>HLOOKUP(F8,社会,23,FALSE)</f>
        <v xml:space="preserve">くらしや産業を支える工業生産/10月
自動車工業のさかんな地域/10月
これからの工業生産/11月
情報社会に生きるわたしたち　導入/12月
情報を生かして発展する産業/1月
</v>
      </c>
      <c r="G30" s="55">
        <f>HLOOKUP(G8,算数,23,FALSE)</f>
        <v>0</v>
      </c>
      <c r="H30" s="56">
        <f>HLOOKUP(H8,理科,23,FALSE)</f>
        <v>0</v>
      </c>
      <c r="I30" s="56">
        <f>HLOOKUP(I8,英語,23,FALSE)</f>
        <v>0</v>
      </c>
      <c r="J30" s="55">
        <f>HLOOKUP(J8,音楽,23,FALSE)</f>
        <v>0</v>
      </c>
      <c r="K30" s="55">
        <f>HLOOKUP(K8,図画工作,23,FALSE)</f>
        <v>0</v>
      </c>
      <c r="L30" s="57">
        <f>HLOOKUP(L8,家庭,23,FALSE)</f>
        <v>0</v>
      </c>
      <c r="M30" s="58"/>
      <c r="N30" s="59">
        <f>HLOOKUP(N8,保健,23,FALSE)</f>
        <v>0</v>
      </c>
      <c r="O30" s="60"/>
      <c r="P30" s="61"/>
      <c r="Q30" s="3"/>
      <c r="R30" s="3"/>
      <c r="S30" s="3"/>
      <c r="T30" s="3"/>
      <c r="U30" s="3"/>
      <c r="V30" s="3"/>
      <c r="W30" s="3"/>
      <c r="X30" s="3"/>
      <c r="Y30" s="3"/>
      <c r="Z30" s="3"/>
    </row>
    <row r="31" spans="1:26" ht="13.5">
      <c r="A31" s="5"/>
      <c r="B31" s="3"/>
      <c r="C31" s="3"/>
      <c r="D31" s="3"/>
      <c r="E31" s="3"/>
      <c r="F31" s="3"/>
      <c r="G31" s="3"/>
      <c r="H31" s="3"/>
      <c r="I31" s="3"/>
      <c r="J31" s="3"/>
      <c r="K31" s="3"/>
      <c r="L31" s="3"/>
      <c r="M31" s="3"/>
      <c r="N31" s="3"/>
      <c r="O31" s="3"/>
      <c r="P31" s="3"/>
      <c r="Q31" s="3"/>
      <c r="R31" s="3"/>
      <c r="S31" s="3"/>
      <c r="T31" s="3"/>
      <c r="U31" s="3"/>
      <c r="V31" s="3"/>
      <c r="W31" s="3"/>
      <c r="X31" s="3"/>
      <c r="Y31" s="3"/>
      <c r="Z31" s="3"/>
    </row>
    <row r="32" spans="1:26" ht="13.5" hidden="1">
      <c r="A32" s="3" t="s">
        <v>65</v>
      </c>
      <c r="B32" s="3"/>
      <c r="C32" s="3"/>
      <c r="D32" s="3"/>
      <c r="E32" s="3"/>
      <c r="F32" s="3"/>
      <c r="G32" s="3"/>
      <c r="H32" s="3"/>
      <c r="I32" s="3"/>
      <c r="J32" s="3"/>
      <c r="K32" s="3"/>
      <c r="L32" s="3"/>
      <c r="M32" s="3"/>
      <c r="N32" s="3"/>
      <c r="O32" s="3"/>
      <c r="P32" s="3"/>
      <c r="Q32" s="3"/>
      <c r="R32" s="3"/>
      <c r="S32" s="3"/>
      <c r="T32" s="3"/>
      <c r="U32" s="3"/>
      <c r="V32" s="3"/>
      <c r="W32" s="3"/>
      <c r="X32" s="3"/>
      <c r="Y32" s="3"/>
      <c r="Z32" s="3"/>
    </row>
    <row r="33" spans="1:26" ht="13.5" hidden="1">
      <c r="A33" s="62" t="s">
        <v>12</v>
      </c>
      <c r="B33" s="63" t="s">
        <v>23</v>
      </c>
      <c r="C33" s="3"/>
      <c r="D33" s="3"/>
      <c r="E33" s="3"/>
      <c r="F33" s="3"/>
      <c r="G33" s="3"/>
      <c r="H33" s="3"/>
      <c r="I33" s="3"/>
      <c r="J33" s="3"/>
      <c r="K33" s="3"/>
      <c r="L33" s="3"/>
      <c r="M33" s="3"/>
      <c r="N33" s="3"/>
      <c r="O33" s="3"/>
      <c r="P33" s="3"/>
      <c r="Q33" s="3"/>
      <c r="R33" s="3"/>
      <c r="S33" s="3"/>
      <c r="T33" s="3"/>
      <c r="U33" s="3"/>
      <c r="V33" s="3"/>
      <c r="W33" s="3"/>
      <c r="X33" s="3"/>
      <c r="Y33" s="3"/>
      <c r="Z33" s="3"/>
    </row>
    <row r="34" spans="1:26" ht="13.5" hidden="1">
      <c r="A34" s="62" t="s">
        <v>12</v>
      </c>
      <c r="B34" s="63" t="s">
        <v>66</v>
      </c>
      <c r="C34" s="3"/>
      <c r="D34" s="3"/>
      <c r="E34" s="3"/>
      <c r="F34" s="3"/>
      <c r="G34" s="3"/>
      <c r="H34" s="3"/>
      <c r="I34" s="3"/>
      <c r="J34" s="3"/>
      <c r="K34" s="3"/>
      <c r="L34" s="3"/>
      <c r="M34" s="3"/>
      <c r="N34" s="3"/>
      <c r="O34" s="3"/>
      <c r="P34" s="3"/>
      <c r="Q34" s="3"/>
      <c r="R34" s="3"/>
      <c r="S34" s="3"/>
      <c r="T34" s="3"/>
      <c r="U34" s="3"/>
      <c r="V34" s="3"/>
      <c r="W34" s="3"/>
      <c r="X34" s="3"/>
      <c r="Y34" s="3"/>
      <c r="Z34" s="3"/>
    </row>
    <row r="35" spans="1:26" ht="13.5" hidden="1">
      <c r="A35" s="62" t="s">
        <v>12</v>
      </c>
      <c r="B35" s="63" t="s">
        <v>22</v>
      </c>
      <c r="C35" s="3"/>
      <c r="D35" s="3"/>
      <c r="E35" s="3"/>
      <c r="F35" s="3"/>
      <c r="G35" s="3"/>
      <c r="H35" s="3"/>
      <c r="I35" s="3"/>
      <c r="J35" s="3"/>
      <c r="K35" s="3"/>
      <c r="L35" s="3"/>
      <c r="M35" s="3"/>
      <c r="N35" s="3"/>
      <c r="O35" s="3"/>
      <c r="P35" s="3"/>
      <c r="Q35" s="3"/>
      <c r="R35" s="3"/>
      <c r="S35" s="3"/>
      <c r="T35" s="3"/>
      <c r="U35" s="3"/>
      <c r="V35" s="3"/>
      <c r="W35" s="3"/>
      <c r="X35" s="3"/>
      <c r="Y35" s="3"/>
      <c r="Z35" s="3"/>
    </row>
    <row r="36" spans="1:26" ht="13.5" hidden="1">
      <c r="A36" s="64" t="s">
        <v>13</v>
      </c>
      <c r="B36" s="63" t="s">
        <v>23</v>
      </c>
      <c r="C36" s="3"/>
      <c r="D36" s="3"/>
      <c r="E36" s="3"/>
      <c r="F36" s="3"/>
      <c r="G36" s="3"/>
      <c r="H36" s="3"/>
      <c r="I36" s="3"/>
      <c r="J36" s="3"/>
      <c r="K36" s="3"/>
      <c r="L36" s="3"/>
      <c r="M36" s="3"/>
      <c r="N36" s="3"/>
      <c r="O36" s="3"/>
      <c r="P36" s="3"/>
      <c r="Q36" s="3"/>
      <c r="R36" s="3"/>
      <c r="S36" s="3"/>
      <c r="T36" s="3"/>
      <c r="U36" s="3"/>
      <c r="V36" s="3"/>
      <c r="W36" s="3"/>
      <c r="X36" s="3"/>
      <c r="Y36" s="3"/>
      <c r="Z36" s="3"/>
    </row>
    <row r="37" spans="1:26" ht="13.5" hidden="1">
      <c r="A37" s="64" t="s">
        <v>13</v>
      </c>
      <c r="B37" s="63" t="s">
        <v>66</v>
      </c>
      <c r="C37" s="3"/>
      <c r="D37" s="3"/>
      <c r="E37" s="3"/>
      <c r="F37" s="3"/>
      <c r="G37" s="3"/>
      <c r="H37" s="3"/>
      <c r="I37" s="3"/>
      <c r="J37" s="3"/>
      <c r="K37" s="3"/>
      <c r="L37" s="3"/>
      <c r="M37" s="3"/>
      <c r="N37" s="3"/>
      <c r="O37" s="3"/>
      <c r="P37" s="3"/>
      <c r="Q37" s="3"/>
      <c r="R37" s="3"/>
      <c r="S37" s="3"/>
      <c r="T37" s="3"/>
      <c r="U37" s="3"/>
      <c r="V37" s="3"/>
      <c r="W37" s="3"/>
      <c r="X37" s="3"/>
      <c r="Y37" s="3"/>
      <c r="Z37" s="3"/>
    </row>
    <row r="38" spans="1:26" ht="13.5" hidden="1">
      <c r="A38" s="64" t="s">
        <v>13</v>
      </c>
      <c r="B38" s="63" t="s">
        <v>26</v>
      </c>
      <c r="C38" s="3"/>
      <c r="D38" s="3"/>
      <c r="E38" s="3"/>
      <c r="F38" s="3"/>
      <c r="G38" s="3"/>
      <c r="H38" s="3"/>
      <c r="I38" s="3"/>
      <c r="J38" s="3"/>
      <c r="K38" s="3"/>
      <c r="L38" s="3"/>
      <c r="M38" s="3"/>
      <c r="N38" s="3"/>
      <c r="O38" s="3"/>
      <c r="P38" s="3"/>
      <c r="Q38" s="3"/>
      <c r="R38" s="3"/>
      <c r="S38" s="3"/>
      <c r="T38" s="3"/>
      <c r="U38" s="3"/>
      <c r="V38" s="3"/>
      <c r="W38" s="3"/>
      <c r="X38" s="3"/>
      <c r="Y38" s="3"/>
      <c r="Z38" s="3"/>
    </row>
    <row r="39" spans="1:26" ht="13.5" hidden="1">
      <c r="A39" s="64" t="s">
        <v>14</v>
      </c>
      <c r="B39" s="63" t="s">
        <v>23</v>
      </c>
      <c r="C39" s="3"/>
      <c r="D39" s="3"/>
      <c r="E39" s="3"/>
      <c r="F39" s="3"/>
      <c r="G39" s="3"/>
      <c r="H39" s="3"/>
      <c r="I39" s="3"/>
      <c r="J39" s="3"/>
      <c r="K39" s="3"/>
      <c r="L39" s="3"/>
      <c r="M39" s="3"/>
      <c r="N39" s="3"/>
      <c r="O39" s="3"/>
      <c r="P39" s="3"/>
      <c r="Q39" s="3"/>
      <c r="R39" s="3"/>
      <c r="S39" s="3"/>
      <c r="T39" s="3"/>
      <c r="U39" s="3"/>
      <c r="V39" s="3"/>
      <c r="W39" s="3"/>
      <c r="X39" s="3"/>
      <c r="Y39" s="3"/>
      <c r="Z39" s="3"/>
    </row>
    <row r="40" spans="1:26" ht="13.5" hidden="1">
      <c r="A40" s="64" t="s">
        <v>14</v>
      </c>
      <c r="B40" s="63" t="s">
        <v>24</v>
      </c>
      <c r="C40" s="3"/>
      <c r="D40" s="3"/>
      <c r="E40" s="3"/>
      <c r="F40" s="3"/>
      <c r="G40" s="3"/>
      <c r="H40" s="3"/>
      <c r="I40" s="3"/>
      <c r="J40" s="3"/>
      <c r="K40" s="3"/>
      <c r="L40" s="3"/>
      <c r="M40" s="3"/>
      <c r="N40" s="3"/>
      <c r="O40" s="3"/>
      <c r="P40" s="3"/>
      <c r="Q40" s="3"/>
      <c r="R40" s="3"/>
      <c r="S40" s="3"/>
      <c r="T40" s="3"/>
      <c r="U40" s="3"/>
      <c r="V40" s="3"/>
      <c r="W40" s="3"/>
      <c r="X40" s="3"/>
      <c r="Y40" s="3"/>
      <c r="Z40" s="3"/>
    </row>
    <row r="41" spans="1:26" ht="13.5" hidden="1">
      <c r="A41" s="64" t="s">
        <v>14</v>
      </c>
      <c r="B41" s="63" t="s">
        <v>67</v>
      </c>
      <c r="C41" s="3"/>
      <c r="D41" s="3"/>
      <c r="E41" s="3"/>
      <c r="F41" s="3"/>
      <c r="G41" s="3"/>
      <c r="H41" s="3"/>
      <c r="I41" s="3"/>
      <c r="J41" s="3"/>
      <c r="K41" s="3"/>
      <c r="L41" s="3"/>
      <c r="M41" s="3"/>
      <c r="N41" s="3"/>
      <c r="O41" s="3"/>
      <c r="P41" s="3"/>
      <c r="Q41" s="3"/>
      <c r="R41" s="3"/>
      <c r="S41" s="3"/>
      <c r="T41" s="3"/>
      <c r="U41" s="3"/>
      <c r="V41" s="3"/>
      <c r="W41" s="3"/>
      <c r="X41" s="3"/>
      <c r="Y41" s="3"/>
      <c r="Z41" s="3"/>
    </row>
    <row r="42" spans="1:26" ht="13.5" hidden="1">
      <c r="A42" s="64" t="s">
        <v>14</v>
      </c>
      <c r="B42" s="63" t="s">
        <v>66</v>
      </c>
      <c r="C42" s="3"/>
      <c r="D42" s="3"/>
      <c r="E42" s="3"/>
      <c r="F42" s="3"/>
      <c r="G42" s="3"/>
      <c r="H42" s="3"/>
      <c r="I42" s="3"/>
      <c r="J42" s="3"/>
      <c r="K42" s="3"/>
      <c r="L42" s="3"/>
      <c r="M42" s="3"/>
      <c r="N42" s="3"/>
      <c r="O42" s="3"/>
      <c r="P42" s="3"/>
      <c r="Q42" s="3"/>
      <c r="R42" s="3"/>
      <c r="S42" s="3"/>
      <c r="T42" s="3"/>
      <c r="U42" s="3"/>
      <c r="V42" s="3"/>
      <c r="W42" s="3"/>
      <c r="X42" s="3"/>
      <c r="Y42" s="3"/>
      <c r="Z42" s="3"/>
    </row>
    <row r="43" spans="1:26" ht="13.5" hidden="1">
      <c r="A43" s="64" t="s">
        <v>14</v>
      </c>
      <c r="B43" s="63" t="s">
        <v>68</v>
      </c>
      <c r="C43" s="3"/>
      <c r="D43" s="3"/>
      <c r="E43" s="3"/>
      <c r="F43" s="3"/>
      <c r="G43" s="3"/>
      <c r="H43" s="3"/>
      <c r="I43" s="3"/>
      <c r="J43" s="3"/>
      <c r="K43" s="3"/>
      <c r="L43" s="3"/>
      <c r="M43" s="3"/>
      <c r="N43" s="3"/>
      <c r="O43" s="3"/>
      <c r="P43" s="3"/>
      <c r="Q43" s="3"/>
      <c r="R43" s="3"/>
      <c r="S43" s="3"/>
      <c r="T43" s="3"/>
      <c r="U43" s="3"/>
      <c r="V43" s="3"/>
      <c r="W43" s="3"/>
      <c r="X43" s="3"/>
      <c r="Y43" s="3"/>
      <c r="Z43" s="3"/>
    </row>
    <row r="44" spans="1:26" ht="13.5" hidden="1">
      <c r="A44" s="64" t="s">
        <v>14</v>
      </c>
      <c r="B44" s="63" t="s">
        <v>26</v>
      </c>
      <c r="C44" s="3"/>
      <c r="D44" s="3"/>
      <c r="E44" s="3"/>
      <c r="F44" s="3"/>
      <c r="G44" s="3"/>
      <c r="H44" s="3"/>
      <c r="I44" s="3"/>
      <c r="J44" s="3"/>
      <c r="K44" s="3"/>
      <c r="L44" s="3"/>
      <c r="M44" s="3"/>
      <c r="N44" s="3"/>
      <c r="O44" s="3"/>
      <c r="P44" s="3"/>
      <c r="Q44" s="3"/>
      <c r="R44" s="3"/>
      <c r="S44" s="3"/>
      <c r="T44" s="3"/>
      <c r="U44" s="3"/>
      <c r="V44" s="3"/>
      <c r="W44" s="3"/>
      <c r="X44" s="3"/>
      <c r="Y44" s="3"/>
      <c r="Z44" s="3"/>
    </row>
    <row r="45" spans="1:26" ht="13.5" hidden="1">
      <c r="A45" s="62" t="s">
        <v>15</v>
      </c>
      <c r="B45" s="63" t="s">
        <v>23</v>
      </c>
      <c r="C45" s="3"/>
      <c r="D45" s="3"/>
      <c r="E45" s="3"/>
      <c r="F45" s="3"/>
      <c r="G45" s="3"/>
      <c r="H45" s="3"/>
      <c r="I45" s="3"/>
      <c r="J45" s="3"/>
      <c r="K45" s="3"/>
      <c r="L45" s="3"/>
      <c r="M45" s="3"/>
      <c r="N45" s="3"/>
      <c r="O45" s="3"/>
      <c r="P45" s="3"/>
      <c r="Q45" s="3"/>
      <c r="R45" s="3"/>
      <c r="S45" s="3"/>
      <c r="T45" s="3"/>
      <c r="U45" s="3"/>
      <c r="V45" s="3"/>
      <c r="W45" s="3"/>
      <c r="X45" s="3"/>
      <c r="Y45" s="3"/>
      <c r="Z45" s="3"/>
    </row>
    <row r="46" spans="1:26" ht="13.5" hidden="1">
      <c r="A46" s="62" t="s">
        <v>15</v>
      </c>
      <c r="B46" s="63" t="s">
        <v>24</v>
      </c>
      <c r="C46" s="3"/>
      <c r="D46" s="3"/>
      <c r="E46" s="3"/>
      <c r="F46" s="3"/>
      <c r="G46" s="3"/>
      <c r="H46" s="3"/>
      <c r="I46" s="3"/>
      <c r="J46" s="3"/>
      <c r="K46" s="3"/>
      <c r="L46" s="3"/>
      <c r="M46" s="3"/>
      <c r="N46" s="3"/>
      <c r="O46" s="3"/>
      <c r="P46" s="3"/>
      <c r="Q46" s="3"/>
      <c r="R46" s="3"/>
      <c r="S46" s="3"/>
      <c r="T46" s="3"/>
      <c r="U46" s="3"/>
      <c r="V46" s="3"/>
      <c r="W46" s="3"/>
      <c r="X46" s="3"/>
      <c r="Y46" s="3"/>
      <c r="Z46" s="3"/>
    </row>
    <row r="47" spans="1:26" ht="13.5" hidden="1">
      <c r="A47" s="62" t="s">
        <v>15</v>
      </c>
      <c r="B47" s="63" t="s">
        <v>67</v>
      </c>
      <c r="C47" s="3"/>
      <c r="D47" s="3"/>
      <c r="E47" s="3"/>
      <c r="F47" s="3"/>
      <c r="G47" s="3"/>
      <c r="H47" s="3"/>
      <c r="I47" s="3"/>
      <c r="J47" s="3"/>
      <c r="K47" s="3"/>
      <c r="L47" s="3"/>
      <c r="M47" s="3"/>
      <c r="N47" s="3"/>
      <c r="O47" s="3"/>
      <c r="P47" s="3"/>
      <c r="Q47" s="3"/>
      <c r="R47" s="3"/>
      <c r="S47" s="3"/>
      <c r="T47" s="3"/>
      <c r="U47" s="3"/>
      <c r="V47" s="3"/>
      <c r="W47" s="3"/>
      <c r="X47" s="3"/>
      <c r="Y47" s="3"/>
      <c r="Z47" s="3"/>
    </row>
    <row r="48" spans="1:26" ht="13.5" hidden="1">
      <c r="A48" s="62" t="s">
        <v>15</v>
      </c>
      <c r="B48" s="63" t="s">
        <v>66</v>
      </c>
      <c r="C48" s="3"/>
      <c r="D48" s="3"/>
      <c r="E48" s="3"/>
      <c r="F48" s="3"/>
      <c r="G48" s="3"/>
      <c r="H48" s="3"/>
      <c r="I48" s="3"/>
      <c r="J48" s="3"/>
      <c r="K48" s="3"/>
      <c r="L48" s="3"/>
      <c r="M48" s="3"/>
      <c r="N48" s="3"/>
      <c r="O48" s="3"/>
      <c r="P48" s="3"/>
      <c r="Q48" s="3"/>
      <c r="R48" s="3"/>
      <c r="S48" s="3"/>
      <c r="T48" s="3"/>
      <c r="U48" s="3"/>
      <c r="V48" s="3"/>
      <c r="W48" s="3"/>
      <c r="X48" s="3"/>
      <c r="Y48" s="3"/>
      <c r="Z48" s="3"/>
    </row>
    <row r="49" spans="1:26" ht="13.5" hidden="1">
      <c r="A49" s="62" t="s">
        <v>15</v>
      </c>
      <c r="B49" s="63" t="s">
        <v>68</v>
      </c>
      <c r="C49" s="3"/>
      <c r="D49" s="3"/>
      <c r="E49" s="3"/>
      <c r="F49" s="3"/>
      <c r="G49" s="3"/>
      <c r="H49" s="3"/>
      <c r="I49" s="3"/>
      <c r="J49" s="3"/>
      <c r="K49" s="3"/>
      <c r="L49" s="3"/>
      <c r="M49" s="3"/>
      <c r="N49" s="3"/>
      <c r="O49" s="3"/>
      <c r="P49" s="3"/>
      <c r="Q49" s="3"/>
      <c r="R49" s="3"/>
      <c r="S49" s="3"/>
      <c r="T49" s="3"/>
      <c r="U49" s="3"/>
      <c r="V49" s="3"/>
      <c r="W49" s="3"/>
      <c r="X49" s="3"/>
      <c r="Y49" s="3"/>
      <c r="Z49" s="3"/>
    </row>
    <row r="50" spans="1:26" ht="13.5" hidden="1">
      <c r="A50" s="62" t="s">
        <v>17</v>
      </c>
      <c r="B50" s="63" t="s">
        <v>66</v>
      </c>
      <c r="C50" s="3"/>
      <c r="D50" s="3"/>
      <c r="E50" s="3"/>
      <c r="F50" s="3"/>
      <c r="G50" s="3"/>
      <c r="H50" s="3"/>
      <c r="I50" s="3"/>
      <c r="J50" s="3"/>
      <c r="K50" s="3"/>
      <c r="L50" s="3"/>
      <c r="M50" s="3"/>
      <c r="N50" s="3"/>
      <c r="O50" s="3"/>
      <c r="P50" s="3"/>
      <c r="Q50" s="3"/>
      <c r="R50" s="3"/>
      <c r="S50" s="3"/>
      <c r="T50" s="3"/>
      <c r="U50" s="3"/>
      <c r="V50" s="3"/>
      <c r="W50" s="3"/>
      <c r="X50" s="3"/>
      <c r="Y50" s="3"/>
      <c r="Z50" s="3"/>
    </row>
    <row r="51" spans="1:26" ht="13.5" hidden="1">
      <c r="A51" s="62" t="s">
        <v>17</v>
      </c>
      <c r="B51" s="63" t="s">
        <v>25</v>
      </c>
      <c r="C51" s="3"/>
      <c r="D51" s="3"/>
      <c r="E51" s="3"/>
      <c r="F51" s="3"/>
      <c r="G51" s="3"/>
      <c r="H51" s="3"/>
      <c r="I51" s="3"/>
      <c r="J51" s="3"/>
      <c r="K51" s="3"/>
      <c r="L51" s="3"/>
      <c r="M51" s="3"/>
      <c r="N51" s="3"/>
      <c r="O51" s="3"/>
      <c r="P51" s="3"/>
      <c r="Q51" s="3"/>
      <c r="R51" s="3"/>
      <c r="S51" s="3"/>
      <c r="T51" s="3"/>
      <c r="U51" s="3"/>
      <c r="V51" s="3"/>
      <c r="W51" s="3"/>
      <c r="X51" s="3"/>
      <c r="Y51" s="3"/>
      <c r="Z51" s="3"/>
    </row>
    <row r="52" spans="1:26" ht="13.5" hidden="1">
      <c r="A52" s="62" t="s">
        <v>18</v>
      </c>
      <c r="B52" s="63" t="s">
        <v>27</v>
      </c>
      <c r="C52" s="3"/>
      <c r="D52" s="3"/>
      <c r="E52" s="3"/>
      <c r="F52" s="3"/>
      <c r="G52" s="3"/>
      <c r="H52" s="3"/>
      <c r="I52" s="3"/>
      <c r="J52" s="3"/>
      <c r="K52" s="3"/>
      <c r="L52" s="3"/>
      <c r="M52" s="3"/>
      <c r="N52" s="3"/>
      <c r="O52" s="3"/>
      <c r="P52" s="3"/>
      <c r="Q52" s="3"/>
      <c r="R52" s="3"/>
      <c r="S52" s="3"/>
      <c r="T52" s="3"/>
      <c r="U52" s="3"/>
      <c r="V52" s="3"/>
      <c r="W52" s="3"/>
      <c r="X52" s="3"/>
      <c r="Y52" s="3"/>
      <c r="Z52" s="3"/>
    </row>
    <row r="53" spans="1:26" ht="13.5" hidden="1">
      <c r="A53" s="62" t="s">
        <v>18</v>
      </c>
      <c r="B53" s="63" t="s">
        <v>26</v>
      </c>
      <c r="C53" s="3"/>
      <c r="D53" s="3"/>
      <c r="E53" s="3"/>
      <c r="F53" s="3"/>
      <c r="G53" s="3"/>
      <c r="H53" s="3"/>
      <c r="I53" s="3"/>
      <c r="J53" s="3"/>
      <c r="K53" s="3"/>
      <c r="L53" s="3"/>
      <c r="M53" s="3"/>
      <c r="N53" s="3"/>
      <c r="O53" s="3"/>
      <c r="P53" s="3"/>
      <c r="Q53" s="3"/>
      <c r="R53" s="3"/>
      <c r="S53" s="3"/>
      <c r="T53" s="3"/>
      <c r="U53" s="3"/>
      <c r="V53" s="3"/>
      <c r="W53" s="3"/>
      <c r="X53" s="3"/>
      <c r="Y53" s="3"/>
      <c r="Z53" s="3"/>
    </row>
    <row r="54" spans="1:26" ht="13.5" hidden="1">
      <c r="A54" s="64" t="s">
        <v>19</v>
      </c>
      <c r="B54" s="65" t="s">
        <v>23</v>
      </c>
      <c r="C54" s="3"/>
      <c r="D54" s="3"/>
      <c r="E54" s="3"/>
      <c r="F54" s="3"/>
      <c r="G54" s="3"/>
      <c r="H54" s="3"/>
      <c r="I54" s="3"/>
      <c r="J54" s="3"/>
      <c r="K54" s="3"/>
      <c r="L54" s="3"/>
      <c r="M54" s="3"/>
      <c r="N54" s="3"/>
      <c r="O54" s="3"/>
      <c r="P54" s="3"/>
      <c r="Q54" s="3"/>
      <c r="R54" s="3"/>
      <c r="S54" s="3"/>
      <c r="T54" s="3"/>
      <c r="U54" s="3"/>
      <c r="V54" s="3"/>
      <c r="W54" s="3"/>
      <c r="X54" s="3"/>
      <c r="Y54" s="3"/>
      <c r="Z54" s="3"/>
    </row>
    <row r="55" spans="1:26" ht="13.5" hidden="1">
      <c r="A55" s="64" t="s">
        <v>19</v>
      </c>
      <c r="B55" s="63" t="s">
        <v>27</v>
      </c>
      <c r="C55" s="3"/>
      <c r="D55" s="3"/>
      <c r="E55" s="3"/>
      <c r="F55" s="3"/>
      <c r="G55" s="3"/>
      <c r="H55" s="3"/>
      <c r="I55" s="3"/>
      <c r="J55" s="3"/>
      <c r="K55" s="3"/>
      <c r="L55" s="3"/>
      <c r="M55" s="3"/>
      <c r="N55" s="3"/>
      <c r="O55" s="3"/>
      <c r="P55" s="3"/>
      <c r="Q55" s="3"/>
      <c r="R55" s="3"/>
      <c r="S55" s="3"/>
      <c r="T55" s="3"/>
      <c r="U55" s="3"/>
      <c r="V55" s="3"/>
      <c r="W55" s="3"/>
      <c r="X55" s="3"/>
      <c r="Y55" s="3"/>
      <c r="Z55" s="3"/>
    </row>
    <row r="56" spans="1:26" ht="13.5" hidden="1">
      <c r="A56" s="64" t="s">
        <v>21</v>
      </c>
      <c r="B56" s="64" t="s">
        <v>23</v>
      </c>
      <c r="C56" s="3"/>
      <c r="D56" s="3"/>
      <c r="E56" s="3"/>
      <c r="F56" s="3"/>
      <c r="G56" s="3"/>
      <c r="H56" s="3"/>
      <c r="I56" s="3"/>
      <c r="J56" s="3"/>
      <c r="K56" s="3"/>
      <c r="L56" s="3"/>
      <c r="M56" s="3"/>
      <c r="N56" s="3"/>
      <c r="O56" s="3"/>
      <c r="P56" s="3"/>
      <c r="Q56" s="3"/>
      <c r="R56" s="3"/>
      <c r="S56" s="3"/>
      <c r="T56" s="3"/>
      <c r="U56" s="3"/>
      <c r="V56" s="3"/>
      <c r="W56" s="3"/>
      <c r="X56" s="3"/>
      <c r="Y56" s="3"/>
      <c r="Z56" s="3"/>
    </row>
    <row r="57" spans="1:26" ht="13.5" hidden="1">
      <c r="A57" s="64" t="s">
        <v>21</v>
      </c>
      <c r="B57" s="64" t="s">
        <v>24</v>
      </c>
      <c r="C57" s="3"/>
      <c r="D57" s="3"/>
      <c r="E57" s="3"/>
      <c r="F57" s="3"/>
      <c r="G57" s="3"/>
      <c r="H57" s="3"/>
      <c r="I57" s="3"/>
      <c r="J57" s="3"/>
      <c r="K57" s="3"/>
      <c r="L57" s="3"/>
      <c r="M57" s="3"/>
      <c r="N57" s="3"/>
      <c r="O57" s="3"/>
      <c r="P57" s="3"/>
      <c r="Q57" s="3"/>
      <c r="R57" s="3"/>
      <c r="S57" s="3"/>
      <c r="T57" s="3"/>
      <c r="U57" s="3"/>
      <c r="V57" s="3"/>
      <c r="W57" s="3"/>
      <c r="X57" s="3"/>
      <c r="Y57" s="3"/>
      <c r="Z57" s="3"/>
    </row>
    <row r="58" spans="1:26" ht="13.5" hidden="1">
      <c r="A58" s="64" t="s">
        <v>21</v>
      </c>
      <c r="B58" s="64" t="s">
        <v>9</v>
      </c>
      <c r="C58" s="3"/>
      <c r="D58" s="3"/>
      <c r="E58" s="3"/>
      <c r="F58" s="3"/>
      <c r="G58" s="3"/>
      <c r="H58" s="3"/>
      <c r="I58" s="3"/>
      <c r="J58" s="3"/>
      <c r="K58" s="3"/>
      <c r="L58" s="3"/>
      <c r="M58" s="3"/>
      <c r="N58" s="3"/>
      <c r="O58" s="3"/>
      <c r="P58" s="3"/>
      <c r="Q58" s="3"/>
      <c r="R58" s="3"/>
      <c r="S58" s="3"/>
      <c r="T58" s="3"/>
      <c r="U58" s="3"/>
      <c r="V58" s="3"/>
      <c r="W58" s="3"/>
      <c r="X58" s="3"/>
      <c r="Y58" s="3"/>
      <c r="Z58" s="3"/>
    </row>
    <row r="59" spans="1:26" ht="13.5" hidden="1">
      <c r="A59" s="64" t="s">
        <v>21</v>
      </c>
      <c r="B59" s="64" t="s">
        <v>69</v>
      </c>
      <c r="C59" s="3"/>
      <c r="D59" s="3"/>
      <c r="E59" s="3"/>
      <c r="F59" s="3"/>
      <c r="G59" s="3"/>
      <c r="H59" s="3"/>
      <c r="I59" s="3"/>
      <c r="J59" s="3"/>
      <c r="K59" s="3"/>
      <c r="L59" s="3"/>
      <c r="M59" s="3"/>
      <c r="N59" s="3"/>
      <c r="O59" s="3"/>
      <c r="P59" s="3"/>
      <c r="Q59" s="3"/>
      <c r="R59" s="3"/>
      <c r="S59" s="3"/>
      <c r="T59" s="3"/>
      <c r="U59" s="3"/>
      <c r="V59" s="3"/>
      <c r="W59" s="3"/>
      <c r="X59" s="3"/>
      <c r="Y59" s="3"/>
      <c r="Z59" s="3"/>
    </row>
    <row r="60" spans="1:26" ht="13.5" hidden="1">
      <c r="A60" s="64" t="s">
        <v>21</v>
      </c>
      <c r="B60" s="64" t="s">
        <v>28</v>
      </c>
      <c r="C60" s="3"/>
      <c r="D60" s="3"/>
      <c r="E60" s="3"/>
      <c r="F60" s="3"/>
      <c r="G60" s="3"/>
      <c r="H60" s="3"/>
      <c r="I60" s="3"/>
      <c r="J60" s="3"/>
      <c r="K60" s="3"/>
      <c r="L60" s="3"/>
      <c r="M60" s="3"/>
      <c r="N60" s="3"/>
      <c r="O60" s="3"/>
      <c r="P60" s="3"/>
      <c r="Q60" s="3"/>
      <c r="R60" s="3"/>
      <c r="S60" s="3"/>
      <c r="T60" s="3"/>
      <c r="U60" s="3"/>
      <c r="V60" s="3"/>
      <c r="W60" s="3"/>
      <c r="X60" s="3"/>
      <c r="Y60" s="3"/>
      <c r="Z60" s="3"/>
    </row>
    <row r="61" spans="1:26" ht="13.5" hidden="1">
      <c r="A61" s="64" t="s">
        <v>16</v>
      </c>
      <c r="B61" s="64" t="s">
        <v>23</v>
      </c>
      <c r="C61" s="3"/>
      <c r="D61" s="3"/>
      <c r="E61" s="3"/>
      <c r="F61" s="3"/>
      <c r="G61" s="3"/>
      <c r="H61" s="3"/>
      <c r="I61" s="3"/>
      <c r="J61" s="3"/>
      <c r="K61" s="3"/>
      <c r="L61" s="3"/>
      <c r="M61" s="3"/>
      <c r="N61" s="3"/>
      <c r="O61" s="3"/>
      <c r="P61" s="3"/>
      <c r="Q61" s="3"/>
      <c r="R61" s="3"/>
      <c r="S61" s="3"/>
      <c r="T61" s="3"/>
      <c r="U61" s="3"/>
      <c r="V61" s="3"/>
      <c r="W61" s="3"/>
      <c r="X61" s="3"/>
      <c r="Y61" s="3"/>
      <c r="Z61" s="3"/>
    </row>
    <row r="62" spans="1:26" ht="13.5" hidden="1">
      <c r="A62" s="64" t="s">
        <v>16</v>
      </c>
      <c r="B62" s="64" t="s">
        <v>27</v>
      </c>
      <c r="C62" s="3"/>
      <c r="D62" s="3"/>
      <c r="E62" s="3"/>
      <c r="F62" s="3"/>
      <c r="G62" s="3"/>
      <c r="H62" s="3"/>
      <c r="I62" s="3"/>
      <c r="J62" s="3"/>
      <c r="K62" s="3"/>
      <c r="L62" s="3"/>
      <c r="M62" s="3"/>
      <c r="N62" s="3"/>
      <c r="O62" s="3"/>
      <c r="P62" s="3"/>
      <c r="Q62" s="3"/>
      <c r="R62" s="3"/>
      <c r="S62" s="3"/>
      <c r="T62" s="3"/>
      <c r="U62" s="3"/>
      <c r="V62" s="3"/>
      <c r="W62" s="3"/>
      <c r="X62" s="3"/>
      <c r="Y62" s="3"/>
      <c r="Z62" s="3"/>
    </row>
    <row r="63" spans="1:26" ht="13.5" hidden="1">
      <c r="A63" s="64" t="s">
        <v>16</v>
      </c>
      <c r="B63" s="64" t="s">
        <v>70</v>
      </c>
      <c r="C63" s="3"/>
      <c r="D63" s="3"/>
      <c r="E63" s="3"/>
      <c r="F63" s="3"/>
      <c r="G63" s="3"/>
      <c r="H63" s="3"/>
      <c r="I63" s="3"/>
      <c r="J63" s="3"/>
      <c r="K63" s="3"/>
      <c r="L63" s="3"/>
      <c r="M63" s="3"/>
      <c r="N63" s="3"/>
      <c r="O63" s="3"/>
      <c r="P63" s="3"/>
      <c r="Q63" s="3"/>
      <c r="R63" s="3"/>
      <c r="S63" s="3"/>
      <c r="T63" s="3"/>
      <c r="U63" s="3"/>
      <c r="V63" s="3"/>
      <c r="W63" s="3"/>
      <c r="X63" s="3"/>
      <c r="Y63" s="3"/>
      <c r="Z63" s="3"/>
    </row>
    <row r="64" spans="1:26" ht="13.5" hidden="1">
      <c r="A64" s="64" t="s">
        <v>16</v>
      </c>
      <c r="B64" s="64" t="s">
        <v>66</v>
      </c>
      <c r="C64" s="3"/>
      <c r="D64" s="3"/>
      <c r="E64" s="3"/>
      <c r="F64" s="3"/>
      <c r="G64" s="3"/>
      <c r="H64" s="3"/>
      <c r="I64" s="3"/>
      <c r="J64" s="3"/>
      <c r="K64" s="3"/>
      <c r="L64" s="3"/>
      <c r="M64" s="3"/>
      <c r="N64" s="3"/>
      <c r="O64" s="3"/>
      <c r="P64" s="3"/>
      <c r="Q64" s="3"/>
      <c r="R64" s="3"/>
      <c r="S64" s="3"/>
      <c r="T64" s="3"/>
      <c r="U64" s="3"/>
      <c r="V64" s="3"/>
      <c r="W64" s="3"/>
      <c r="X64" s="3"/>
      <c r="Y64" s="3"/>
      <c r="Z64" s="3"/>
    </row>
    <row r="65" spans="1:26" ht="13.5" hidden="1">
      <c r="A65" s="64" t="s">
        <v>16</v>
      </c>
      <c r="B65" s="64" t="s">
        <v>22</v>
      </c>
      <c r="C65" s="3"/>
      <c r="D65" s="3"/>
      <c r="E65" s="3"/>
      <c r="F65" s="3"/>
      <c r="G65" s="3"/>
      <c r="H65" s="3"/>
      <c r="I65" s="3"/>
      <c r="J65" s="3"/>
      <c r="K65" s="3"/>
      <c r="L65" s="3"/>
      <c r="M65" s="3"/>
      <c r="N65" s="3"/>
      <c r="O65" s="3"/>
      <c r="P65" s="3"/>
      <c r="Q65" s="3"/>
      <c r="R65" s="3"/>
      <c r="S65" s="3"/>
      <c r="T65" s="3"/>
      <c r="U65" s="3"/>
      <c r="V65" s="3"/>
      <c r="W65" s="3"/>
      <c r="X65" s="3"/>
      <c r="Y65" s="3"/>
      <c r="Z65" s="3"/>
    </row>
    <row r="66" spans="1:26" ht="13.5" hidden="1">
      <c r="A66" s="64" t="s">
        <v>16</v>
      </c>
      <c r="B66" s="64" t="s">
        <v>68</v>
      </c>
      <c r="C66" s="3"/>
      <c r="D66" s="3"/>
      <c r="E66" s="3"/>
      <c r="F66" s="3"/>
      <c r="G66" s="3"/>
      <c r="H66" s="3"/>
      <c r="I66" s="3"/>
      <c r="J66" s="3"/>
      <c r="K66" s="3"/>
      <c r="L66" s="3"/>
      <c r="M66" s="3"/>
      <c r="N66" s="3"/>
      <c r="O66" s="3"/>
      <c r="P66" s="3"/>
      <c r="Q66" s="3"/>
      <c r="R66" s="3"/>
      <c r="S66" s="3"/>
      <c r="T66" s="3"/>
      <c r="U66" s="3"/>
      <c r="V66" s="3"/>
      <c r="W66" s="3"/>
      <c r="X66" s="3"/>
      <c r="Y66" s="3"/>
      <c r="Z66" s="3"/>
    </row>
    <row r="67" spans="1:26" ht="13.5">
      <c r="A67" s="5"/>
      <c r="B67" s="3"/>
      <c r="C67" s="3"/>
      <c r="D67" s="3"/>
      <c r="E67" s="3"/>
      <c r="F67" s="3"/>
      <c r="G67" s="3"/>
      <c r="H67" s="3"/>
      <c r="I67" s="3"/>
      <c r="J67" s="3"/>
      <c r="K67" s="3"/>
      <c r="L67" s="3"/>
      <c r="M67" s="3"/>
      <c r="N67" s="3"/>
      <c r="O67" s="3"/>
      <c r="P67" s="3"/>
      <c r="Q67" s="3"/>
      <c r="R67" s="3"/>
      <c r="S67" s="3"/>
      <c r="T67" s="3"/>
      <c r="U67" s="3"/>
      <c r="V67" s="3"/>
      <c r="W67" s="3"/>
      <c r="X67" s="3"/>
      <c r="Y67" s="3"/>
      <c r="Z67" s="3"/>
    </row>
    <row r="68" spans="1:26" ht="13.5">
      <c r="A68" s="5"/>
      <c r="B68" s="3"/>
      <c r="C68" s="3"/>
      <c r="D68" s="3"/>
      <c r="E68" s="3"/>
      <c r="F68" s="3"/>
      <c r="G68" s="3"/>
      <c r="H68" s="3"/>
      <c r="I68" s="3"/>
      <c r="J68" s="3"/>
      <c r="K68" s="3"/>
      <c r="L68" s="3"/>
      <c r="M68" s="3"/>
      <c r="N68" s="3"/>
      <c r="O68" s="3"/>
      <c r="P68" s="3"/>
      <c r="Q68" s="3"/>
      <c r="R68" s="3"/>
      <c r="S68" s="3"/>
      <c r="T68" s="3"/>
      <c r="U68" s="3"/>
      <c r="V68" s="3"/>
      <c r="W68" s="3"/>
      <c r="X68" s="3"/>
      <c r="Y68" s="3"/>
      <c r="Z68" s="3"/>
    </row>
    <row r="69" spans="1:26" ht="13.5">
      <c r="A69" s="5"/>
      <c r="B69" s="3"/>
      <c r="C69" s="3"/>
      <c r="D69" s="3"/>
      <c r="E69" s="3"/>
      <c r="F69" s="3"/>
      <c r="G69" s="3"/>
      <c r="H69" s="3"/>
      <c r="I69" s="3"/>
      <c r="J69" s="3"/>
      <c r="K69" s="3"/>
      <c r="L69" s="3"/>
      <c r="M69" s="3"/>
      <c r="N69" s="3"/>
      <c r="O69" s="3"/>
      <c r="P69" s="3"/>
      <c r="Q69" s="3"/>
      <c r="R69" s="3"/>
      <c r="S69" s="3"/>
      <c r="T69" s="3"/>
      <c r="U69" s="3"/>
      <c r="V69" s="3"/>
      <c r="W69" s="3"/>
      <c r="X69" s="3"/>
      <c r="Y69" s="3"/>
      <c r="Z69" s="3"/>
    </row>
    <row r="70" spans="1:26" ht="13.5">
      <c r="A70" s="5"/>
      <c r="B70" s="3"/>
      <c r="C70" s="3"/>
      <c r="D70" s="3"/>
      <c r="E70" s="3"/>
      <c r="F70" s="3"/>
      <c r="G70" s="3"/>
      <c r="H70" s="3"/>
      <c r="I70" s="3"/>
      <c r="J70" s="3"/>
      <c r="K70" s="3"/>
      <c r="L70" s="3"/>
      <c r="M70" s="3"/>
      <c r="N70" s="3"/>
      <c r="O70" s="3"/>
      <c r="P70" s="3"/>
      <c r="Q70" s="3"/>
      <c r="R70" s="3"/>
      <c r="S70" s="3"/>
      <c r="T70" s="3"/>
      <c r="U70" s="3"/>
      <c r="V70" s="3"/>
      <c r="W70" s="3"/>
      <c r="X70" s="3"/>
      <c r="Y70" s="3"/>
      <c r="Z70" s="3"/>
    </row>
    <row r="71" spans="1:26" ht="13.5">
      <c r="A71" s="5"/>
      <c r="B71" s="3"/>
      <c r="C71" s="3"/>
      <c r="D71" s="3"/>
      <c r="E71" s="3"/>
      <c r="F71" s="3"/>
      <c r="G71" s="3"/>
      <c r="H71" s="3"/>
      <c r="I71" s="3"/>
      <c r="J71" s="3"/>
      <c r="K71" s="3"/>
      <c r="L71" s="3"/>
      <c r="M71" s="3"/>
      <c r="N71" s="3"/>
      <c r="O71" s="3"/>
      <c r="P71" s="3"/>
      <c r="Q71" s="3"/>
      <c r="R71" s="3"/>
      <c r="S71" s="3"/>
      <c r="T71" s="3"/>
      <c r="U71" s="3"/>
      <c r="V71" s="3"/>
      <c r="W71" s="3"/>
      <c r="X71" s="3"/>
      <c r="Y71" s="3"/>
      <c r="Z71" s="3"/>
    </row>
    <row r="72" spans="1:26" ht="13.5">
      <c r="A72" s="5"/>
      <c r="B72" s="3"/>
      <c r="C72" s="3"/>
      <c r="D72" s="3"/>
      <c r="E72" s="3"/>
      <c r="F72" s="3"/>
      <c r="G72" s="3"/>
      <c r="H72" s="3"/>
      <c r="I72" s="3"/>
      <c r="J72" s="3"/>
      <c r="K72" s="3"/>
      <c r="L72" s="3"/>
      <c r="M72" s="3"/>
      <c r="N72" s="3"/>
      <c r="O72" s="3"/>
      <c r="P72" s="3"/>
      <c r="Q72" s="3"/>
      <c r="R72" s="3"/>
      <c r="S72" s="3"/>
      <c r="T72" s="3"/>
      <c r="U72" s="3"/>
      <c r="V72" s="3"/>
      <c r="W72" s="3"/>
      <c r="X72" s="3"/>
      <c r="Y72" s="3"/>
      <c r="Z72" s="3"/>
    </row>
    <row r="73" spans="1:26" ht="13.5">
      <c r="A73" s="5"/>
      <c r="B73" s="3"/>
      <c r="C73" s="3"/>
      <c r="D73" s="3"/>
      <c r="E73" s="3"/>
      <c r="F73" s="3"/>
      <c r="G73" s="3"/>
      <c r="H73" s="3"/>
      <c r="I73" s="3"/>
      <c r="J73" s="3"/>
      <c r="K73" s="3"/>
      <c r="L73" s="3"/>
      <c r="M73" s="3"/>
      <c r="N73" s="3"/>
      <c r="O73" s="3"/>
      <c r="P73" s="3"/>
      <c r="Q73" s="3"/>
      <c r="R73" s="3"/>
      <c r="S73" s="3"/>
      <c r="T73" s="3"/>
      <c r="U73" s="3"/>
      <c r="V73" s="3"/>
      <c r="W73" s="3"/>
      <c r="X73" s="3"/>
      <c r="Y73" s="3"/>
      <c r="Z73" s="3"/>
    </row>
    <row r="74" spans="1:26" ht="13.5">
      <c r="A74" s="5"/>
      <c r="B74" s="3"/>
      <c r="C74" s="3"/>
      <c r="D74" s="3"/>
      <c r="E74" s="3"/>
      <c r="F74" s="3"/>
      <c r="G74" s="3"/>
      <c r="H74" s="3"/>
      <c r="I74" s="3"/>
      <c r="J74" s="3"/>
      <c r="K74" s="3"/>
      <c r="L74" s="3"/>
      <c r="M74" s="3"/>
      <c r="N74" s="3"/>
      <c r="O74" s="3"/>
      <c r="P74" s="3"/>
      <c r="Q74" s="3"/>
      <c r="R74" s="3"/>
      <c r="S74" s="3"/>
      <c r="T74" s="3"/>
      <c r="U74" s="3"/>
      <c r="V74" s="3"/>
      <c r="W74" s="3"/>
      <c r="X74" s="3"/>
      <c r="Y74" s="3"/>
      <c r="Z74" s="3"/>
    </row>
    <row r="75" spans="1:26" ht="13.5">
      <c r="A75" s="5"/>
      <c r="B75" s="3"/>
      <c r="C75" s="3"/>
      <c r="D75" s="3"/>
      <c r="E75" s="3"/>
      <c r="F75" s="3"/>
      <c r="G75" s="3"/>
      <c r="H75" s="3"/>
      <c r="I75" s="3"/>
      <c r="J75" s="3"/>
      <c r="K75" s="3"/>
      <c r="L75" s="3"/>
      <c r="M75" s="3"/>
      <c r="N75" s="3"/>
      <c r="O75" s="3"/>
      <c r="P75" s="3"/>
      <c r="Q75" s="3"/>
      <c r="R75" s="3"/>
      <c r="S75" s="3"/>
      <c r="T75" s="3"/>
      <c r="U75" s="3"/>
      <c r="V75" s="3"/>
      <c r="W75" s="3"/>
      <c r="X75" s="3"/>
      <c r="Y75" s="3"/>
      <c r="Z75" s="3"/>
    </row>
    <row r="76" spans="1:26" ht="13.5">
      <c r="A76" s="5"/>
      <c r="B76" s="3"/>
      <c r="C76" s="3"/>
      <c r="D76" s="3"/>
      <c r="E76" s="3"/>
      <c r="F76" s="3"/>
      <c r="G76" s="3"/>
      <c r="H76" s="3"/>
      <c r="I76" s="3"/>
      <c r="J76" s="3"/>
      <c r="K76" s="3"/>
      <c r="L76" s="3"/>
      <c r="M76" s="3"/>
      <c r="N76" s="3"/>
      <c r="O76" s="3"/>
      <c r="P76" s="3"/>
      <c r="Q76" s="3"/>
      <c r="R76" s="3"/>
      <c r="S76" s="3"/>
      <c r="T76" s="3"/>
      <c r="U76" s="3"/>
      <c r="V76" s="3"/>
      <c r="W76" s="3"/>
      <c r="X76" s="3"/>
      <c r="Y76" s="3"/>
      <c r="Z76" s="3"/>
    </row>
    <row r="77" spans="1:26" ht="13.5">
      <c r="A77" s="5"/>
      <c r="B77" s="3"/>
      <c r="C77" s="3"/>
      <c r="D77" s="3"/>
      <c r="E77" s="3"/>
      <c r="F77" s="3"/>
      <c r="G77" s="3"/>
      <c r="H77" s="3"/>
      <c r="I77" s="3"/>
      <c r="J77" s="3"/>
      <c r="K77" s="3"/>
      <c r="L77" s="3"/>
      <c r="M77" s="3"/>
      <c r="N77" s="3"/>
      <c r="O77" s="3"/>
      <c r="P77" s="3"/>
      <c r="Q77" s="3"/>
      <c r="R77" s="3"/>
      <c r="S77" s="3"/>
      <c r="T77" s="3"/>
      <c r="U77" s="3"/>
      <c r="V77" s="3"/>
      <c r="W77" s="3"/>
      <c r="X77" s="3"/>
      <c r="Y77" s="3"/>
      <c r="Z77" s="3"/>
    </row>
    <row r="78" spans="1:26" ht="13.5">
      <c r="A78" s="5"/>
      <c r="B78" s="3"/>
      <c r="C78" s="3"/>
      <c r="D78" s="3"/>
      <c r="E78" s="3"/>
      <c r="F78" s="3"/>
      <c r="G78" s="3"/>
      <c r="H78" s="3"/>
      <c r="I78" s="3"/>
      <c r="J78" s="3"/>
      <c r="K78" s="3"/>
      <c r="L78" s="3"/>
      <c r="M78" s="3"/>
      <c r="N78" s="3"/>
      <c r="O78" s="3"/>
      <c r="P78" s="3"/>
      <c r="Q78" s="3"/>
      <c r="R78" s="3"/>
      <c r="S78" s="3"/>
      <c r="T78" s="3"/>
      <c r="U78" s="3"/>
      <c r="V78" s="3"/>
      <c r="W78" s="3"/>
      <c r="X78" s="3"/>
      <c r="Y78" s="3"/>
      <c r="Z78" s="3"/>
    </row>
    <row r="79" spans="1:26" ht="13.5">
      <c r="A79" s="5"/>
      <c r="B79" s="3"/>
      <c r="C79" s="3"/>
      <c r="D79" s="3"/>
      <c r="E79" s="3"/>
      <c r="F79" s="3"/>
      <c r="G79" s="3"/>
      <c r="H79" s="3"/>
      <c r="I79" s="3"/>
      <c r="J79" s="3"/>
      <c r="K79" s="3"/>
      <c r="L79" s="3"/>
      <c r="M79" s="3"/>
      <c r="N79" s="3"/>
      <c r="O79" s="3"/>
      <c r="P79" s="3"/>
      <c r="Q79" s="3"/>
      <c r="R79" s="3"/>
      <c r="S79" s="3"/>
      <c r="T79" s="3"/>
      <c r="U79" s="3"/>
      <c r="V79" s="3"/>
      <c r="W79" s="3"/>
      <c r="X79" s="3"/>
      <c r="Y79" s="3"/>
      <c r="Z79" s="3"/>
    </row>
    <row r="80" spans="1:26" ht="13.5">
      <c r="A80" s="5"/>
      <c r="B80" s="3"/>
      <c r="C80" s="3"/>
      <c r="D80" s="3"/>
      <c r="E80" s="3"/>
      <c r="F80" s="3"/>
      <c r="G80" s="3"/>
      <c r="H80" s="3"/>
      <c r="I80" s="3"/>
      <c r="J80" s="3"/>
      <c r="K80" s="3"/>
      <c r="L80" s="3"/>
      <c r="M80" s="3"/>
      <c r="N80" s="3"/>
      <c r="O80" s="3"/>
      <c r="P80" s="3"/>
      <c r="Q80" s="3"/>
      <c r="R80" s="3"/>
      <c r="S80" s="3"/>
      <c r="T80" s="3"/>
      <c r="U80" s="3"/>
      <c r="V80" s="3"/>
      <c r="W80" s="3"/>
      <c r="X80" s="3"/>
      <c r="Y80" s="3"/>
      <c r="Z80" s="3"/>
    </row>
    <row r="81" spans="1:26" ht="13.5">
      <c r="A81" s="5"/>
      <c r="B81" s="3"/>
      <c r="C81" s="3"/>
      <c r="D81" s="3"/>
      <c r="E81" s="3"/>
      <c r="F81" s="3"/>
      <c r="G81" s="3"/>
      <c r="H81" s="3"/>
      <c r="I81" s="3"/>
      <c r="J81" s="3"/>
      <c r="K81" s="3"/>
      <c r="L81" s="3"/>
      <c r="M81" s="3"/>
      <c r="N81" s="3"/>
      <c r="O81" s="3"/>
      <c r="P81" s="3"/>
      <c r="Q81" s="3"/>
      <c r="R81" s="3"/>
      <c r="S81" s="3"/>
      <c r="T81" s="3"/>
      <c r="U81" s="3"/>
      <c r="V81" s="3"/>
      <c r="W81" s="3"/>
      <c r="X81" s="3"/>
      <c r="Y81" s="3"/>
      <c r="Z81" s="3"/>
    </row>
    <row r="82" spans="1:26" ht="13.5">
      <c r="A82" s="5"/>
      <c r="B82" s="3"/>
      <c r="C82" s="3"/>
      <c r="D82" s="3"/>
      <c r="E82" s="3"/>
      <c r="F82" s="3"/>
      <c r="G82" s="3"/>
      <c r="H82" s="3"/>
      <c r="I82" s="3"/>
      <c r="J82" s="3"/>
      <c r="K82" s="3"/>
      <c r="L82" s="3"/>
      <c r="M82" s="3"/>
      <c r="N82" s="3"/>
      <c r="O82" s="3"/>
      <c r="P82" s="3"/>
      <c r="Q82" s="3"/>
      <c r="R82" s="3"/>
      <c r="S82" s="3"/>
      <c r="T82" s="3"/>
      <c r="U82" s="3"/>
      <c r="V82" s="3"/>
      <c r="W82" s="3"/>
      <c r="X82" s="3"/>
      <c r="Y82" s="3"/>
      <c r="Z82" s="3"/>
    </row>
    <row r="83" spans="1:26" ht="13.5">
      <c r="A83" s="5"/>
      <c r="B83" s="3"/>
      <c r="C83" s="3"/>
      <c r="D83" s="3"/>
      <c r="E83" s="3"/>
      <c r="F83" s="3"/>
      <c r="G83" s="3"/>
      <c r="H83" s="3"/>
      <c r="I83" s="3"/>
      <c r="J83" s="3"/>
      <c r="K83" s="3"/>
      <c r="L83" s="3"/>
      <c r="M83" s="3"/>
      <c r="N83" s="3"/>
      <c r="O83" s="3"/>
      <c r="P83" s="3"/>
      <c r="Q83" s="3"/>
      <c r="R83" s="3"/>
      <c r="S83" s="3"/>
      <c r="T83" s="3"/>
      <c r="U83" s="3"/>
      <c r="V83" s="3"/>
      <c r="W83" s="3"/>
      <c r="X83" s="3"/>
      <c r="Y83" s="3"/>
      <c r="Z83" s="3"/>
    </row>
    <row r="84" spans="1:26" ht="13.5">
      <c r="A84" s="5"/>
      <c r="B84" s="3"/>
      <c r="C84" s="3"/>
      <c r="D84" s="3"/>
      <c r="E84" s="3"/>
      <c r="F84" s="3"/>
      <c r="G84" s="3"/>
      <c r="H84" s="3"/>
      <c r="I84" s="3"/>
      <c r="J84" s="3"/>
      <c r="K84" s="3"/>
      <c r="L84" s="3"/>
      <c r="M84" s="3"/>
      <c r="N84" s="3"/>
      <c r="O84" s="3"/>
      <c r="P84" s="3"/>
      <c r="Q84" s="3"/>
      <c r="R84" s="3"/>
      <c r="S84" s="3"/>
      <c r="T84" s="3"/>
      <c r="U84" s="3"/>
      <c r="V84" s="3"/>
      <c r="W84" s="3"/>
      <c r="X84" s="3"/>
      <c r="Y84" s="3"/>
      <c r="Z84" s="3"/>
    </row>
    <row r="85" spans="1:26" ht="13.5">
      <c r="A85" s="5"/>
      <c r="B85" s="3"/>
      <c r="C85" s="3"/>
      <c r="D85" s="3"/>
      <c r="E85" s="3"/>
      <c r="F85" s="3"/>
      <c r="G85" s="3"/>
      <c r="H85" s="3"/>
      <c r="I85" s="3"/>
      <c r="J85" s="3"/>
      <c r="K85" s="3"/>
      <c r="L85" s="3"/>
      <c r="M85" s="3"/>
      <c r="N85" s="3"/>
      <c r="O85" s="3"/>
      <c r="P85" s="3"/>
      <c r="Q85" s="3"/>
      <c r="R85" s="3"/>
      <c r="S85" s="3"/>
      <c r="T85" s="3"/>
      <c r="U85" s="3"/>
      <c r="V85" s="3"/>
      <c r="W85" s="3"/>
      <c r="X85" s="3"/>
      <c r="Y85" s="3"/>
      <c r="Z85" s="3"/>
    </row>
    <row r="86" spans="1:26" ht="13.5">
      <c r="A86" s="5"/>
      <c r="B86" s="3"/>
      <c r="C86" s="3"/>
      <c r="D86" s="3"/>
      <c r="E86" s="3"/>
      <c r="F86" s="3"/>
      <c r="G86" s="3"/>
      <c r="H86" s="3"/>
      <c r="I86" s="3"/>
      <c r="J86" s="3"/>
      <c r="K86" s="3"/>
      <c r="L86" s="3"/>
      <c r="M86" s="3"/>
      <c r="N86" s="3"/>
      <c r="O86" s="3"/>
      <c r="P86" s="3"/>
      <c r="Q86" s="3"/>
      <c r="R86" s="3"/>
      <c r="S86" s="3"/>
      <c r="T86" s="3"/>
      <c r="U86" s="3"/>
      <c r="V86" s="3"/>
      <c r="W86" s="3"/>
      <c r="X86" s="3"/>
      <c r="Y86" s="3"/>
      <c r="Z86" s="3"/>
    </row>
    <row r="87" spans="1:26" ht="13.5">
      <c r="A87" s="5"/>
      <c r="B87" s="3"/>
      <c r="C87" s="3"/>
      <c r="D87" s="3"/>
      <c r="E87" s="3"/>
      <c r="F87" s="3"/>
      <c r="G87" s="3"/>
      <c r="H87" s="3"/>
      <c r="I87" s="3"/>
      <c r="J87" s="3"/>
      <c r="K87" s="3"/>
      <c r="L87" s="3"/>
      <c r="M87" s="3"/>
      <c r="N87" s="3"/>
      <c r="O87" s="3"/>
      <c r="P87" s="3"/>
      <c r="Q87" s="3"/>
      <c r="R87" s="3"/>
      <c r="S87" s="3"/>
      <c r="T87" s="3"/>
      <c r="U87" s="3"/>
      <c r="V87" s="3"/>
      <c r="W87" s="3"/>
      <c r="X87" s="3"/>
      <c r="Y87" s="3"/>
      <c r="Z87" s="3"/>
    </row>
    <row r="88" spans="1:26" ht="13.5">
      <c r="A88" s="5"/>
      <c r="B88" s="3"/>
      <c r="C88" s="3"/>
      <c r="D88" s="3"/>
      <c r="E88" s="3"/>
      <c r="F88" s="3"/>
      <c r="G88" s="3"/>
      <c r="H88" s="3"/>
      <c r="I88" s="3"/>
      <c r="J88" s="3"/>
      <c r="K88" s="3"/>
      <c r="L88" s="3"/>
      <c r="M88" s="3"/>
      <c r="N88" s="3"/>
      <c r="O88" s="3"/>
      <c r="P88" s="3"/>
      <c r="Q88" s="3"/>
      <c r="R88" s="3"/>
      <c r="S88" s="3"/>
      <c r="T88" s="3"/>
      <c r="U88" s="3"/>
      <c r="V88" s="3"/>
      <c r="W88" s="3"/>
      <c r="X88" s="3"/>
      <c r="Y88" s="3"/>
      <c r="Z88" s="3"/>
    </row>
    <row r="89" spans="1:26" ht="13.5">
      <c r="A89" s="5"/>
      <c r="B89" s="3"/>
      <c r="C89" s="3"/>
      <c r="D89" s="3"/>
      <c r="E89" s="3"/>
      <c r="F89" s="3"/>
      <c r="G89" s="3"/>
      <c r="H89" s="3"/>
      <c r="I89" s="3"/>
      <c r="J89" s="3"/>
      <c r="K89" s="3"/>
      <c r="L89" s="3"/>
      <c r="M89" s="3"/>
      <c r="N89" s="3"/>
      <c r="O89" s="3"/>
      <c r="P89" s="3"/>
      <c r="Q89" s="3"/>
      <c r="R89" s="3"/>
      <c r="S89" s="3"/>
      <c r="T89" s="3"/>
      <c r="U89" s="3"/>
      <c r="V89" s="3"/>
      <c r="W89" s="3"/>
      <c r="X89" s="3"/>
      <c r="Y89" s="3"/>
      <c r="Z89" s="3"/>
    </row>
    <row r="90" spans="1:26" ht="13.5">
      <c r="A90" s="5"/>
      <c r="B90" s="3"/>
      <c r="C90" s="3"/>
      <c r="D90" s="3"/>
      <c r="E90" s="3"/>
      <c r="F90" s="3"/>
      <c r="G90" s="3"/>
      <c r="H90" s="3"/>
      <c r="I90" s="3"/>
      <c r="J90" s="3"/>
      <c r="K90" s="3"/>
      <c r="L90" s="3"/>
      <c r="M90" s="3"/>
      <c r="N90" s="3"/>
      <c r="O90" s="3"/>
      <c r="P90" s="3"/>
      <c r="Q90" s="3"/>
      <c r="R90" s="3"/>
      <c r="S90" s="3"/>
      <c r="T90" s="3"/>
      <c r="U90" s="3"/>
      <c r="V90" s="3"/>
      <c r="W90" s="3"/>
      <c r="X90" s="3"/>
      <c r="Y90" s="3"/>
      <c r="Z90" s="3"/>
    </row>
    <row r="91" spans="1:26" ht="13.5">
      <c r="A91" s="5"/>
      <c r="B91" s="3"/>
      <c r="C91" s="3"/>
      <c r="D91" s="3"/>
      <c r="E91" s="3"/>
      <c r="F91" s="3"/>
      <c r="G91" s="3"/>
      <c r="H91" s="3"/>
      <c r="I91" s="3"/>
      <c r="J91" s="3"/>
      <c r="K91" s="3"/>
      <c r="L91" s="3"/>
      <c r="M91" s="3"/>
      <c r="N91" s="3"/>
      <c r="O91" s="3"/>
      <c r="P91" s="3"/>
      <c r="Q91" s="3"/>
      <c r="R91" s="3"/>
      <c r="S91" s="3"/>
      <c r="T91" s="3"/>
      <c r="U91" s="3"/>
      <c r="V91" s="3"/>
      <c r="W91" s="3"/>
      <c r="X91" s="3"/>
      <c r="Y91" s="3"/>
      <c r="Z91" s="3"/>
    </row>
    <row r="92" spans="1:26" ht="13.5">
      <c r="A92" s="5"/>
      <c r="B92" s="3"/>
      <c r="C92" s="3"/>
      <c r="D92" s="3"/>
      <c r="E92" s="3"/>
      <c r="F92" s="3"/>
      <c r="G92" s="3"/>
      <c r="H92" s="3"/>
      <c r="I92" s="3"/>
      <c r="J92" s="3"/>
      <c r="K92" s="3"/>
      <c r="L92" s="3"/>
      <c r="M92" s="3"/>
      <c r="N92" s="3"/>
      <c r="O92" s="3"/>
      <c r="P92" s="3"/>
      <c r="Q92" s="3"/>
      <c r="R92" s="3"/>
      <c r="S92" s="3"/>
      <c r="T92" s="3"/>
      <c r="U92" s="3"/>
      <c r="V92" s="3"/>
      <c r="W92" s="3"/>
      <c r="X92" s="3"/>
      <c r="Y92" s="3"/>
      <c r="Z92" s="3"/>
    </row>
    <row r="93" spans="1:26" ht="13.5">
      <c r="A93" s="5"/>
      <c r="B93" s="3"/>
      <c r="C93" s="3"/>
      <c r="D93" s="3"/>
      <c r="E93" s="3"/>
      <c r="F93" s="3"/>
      <c r="G93" s="3"/>
      <c r="H93" s="3"/>
      <c r="I93" s="3"/>
      <c r="J93" s="3"/>
      <c r="K93" s="3"/>
      <c r="L93" s="3"/>
      <c r="M93" s="3"/>
      <c r="N93" s="3"/>
      <c r="O93" s="3"/>
      <c r="P93" s="3"/>
      <c r="Q93" s="3"/>
      <c r="R93" s="3"/>
      <c r="S93" s="3"/>
      <c r="T93" s="3"/>
      <c r="U93" s="3"/>
      <c r="V93" s="3"/>
      <c r="W93" s="3"/>
      <c r="X93" s="3"/>
      <c r="Y93" s="3"/>
      <c r="Z93" s="3"/>
    </row>
    <row r="94" spans="1:26" ht="13.5">
      <c r="A94" s="5"/>
      <c r="B94" s="3"/>
      <c r="C94" s="3"/>
      <c r="D94" s="3"/>
      <c r="E94" s="3"/>
      <c r="F94" s="3"/>
      <c r="G94" s="3"/>
      <c r="H94" s="3"/>
      <c r="I94" s="3"/>
      <c r="J94" s="3"/>
      <c r="K94" s="3"/>
      <c r="L94" s="3"/>
      <c r="M94" s="3"/>
      <c r="N94" s="3"/>
      <c r="O94" s="3"/>
      <c r="P94" s="3"/>
      <c r="Q94" s="3"/>
      <c r="R94" s="3"/>
      <c r="S94" s="3"/>
      <c r="T94" s="3"/>
      <c r="U94" s="3"/>
      <c r="V94" s="3"/>
      <c r="W94" s="3"/>
      <c r="X94" s="3"/>
      <c r="Y94" s="3"/>
      <c r="Z94" s="3"/>
    </row>
    <row r="95" spans="1:26" ht="13.5">
      <c r="A95" s="5"/>
      <c r="B95" s="3"/>
      <c r="C95" s="3"/>
      <c r="D95" s="3"/>
      <c r="E95" s="3"/>
      <c r="F95" s="3"/>
      <c r="G95" s="3"/>
      <c r="H95" s="3"/>
      <c r="I95" s="3"/>
      <c r="J95" s="3"/>
      <c r="K95" s="3"/>
      <c r="L95" s="3"/>
      <c r="M95" s="3"/>
      <c r="N95" s="3"/>
      <c r="O95" s="3"/>
      <c r="P95" s="3"/>
      <c r="Q95" s="3"/>
      <c r="R95" s="3"/>
      <c r="S95" s="3"/>
      <c r="T95" s="3"/>
      <c r="U95" s="3"/>
      <c r="V95" s="3"/>
      <c r="W95" s="3"/>
      <c r="X95" s="3"/>
      <c r="Y95" s="3"/>
      <c r="Z95" s="3"/>
    </row>
    <row r="96" spans="1:26" ht="13.5">
      <c r="A96" s="5"/>
      <c r="B96" s="3"/>
      <c r="C96" s="3"/>
      <c r="D96" s="3"/>
      <c r="E96" s="3"/>
      <c r="F96" s="3"/>
      <c r="G96" s="3"/>
      <c r="H96" s="3"/>
      <c r="I96" s="3"/>
      <c r="J96" s="3"/>
      <c r="K96" s="3"/>
      <c r="L96" s="3"/>
      <c r="M96" s="3"/>
      <c r="N96" s="3"/>
      <c r="O96" s="3"/>
      <c r="P96" s="3"/>
      <c r="Q96" s="3"/>
      <c r="R96" s="3"/>
      <c r="S96" s="3"/>
      <c r="T96" s="3"/>
      <c r="U96" s="3"/>
      <c r="V96" s="3"/>
      <c r="W96" s="3"/>
      <c r="X96" s="3"/>
      <c r="Y96" s="3"/>
      <c r="Z96" s="3"/>
    </row>
    <row r="97" spans="1:26" ht="13.5">
      <c r="A97" s="5"/>
      <c r="B97" s="3"/>
      <c r="C97" s="3"/>
      <c r="D97" s="3"/>
      <c r="E97" s="3"/>
      <c r="F97" s="3"/>
      <c r="G97" s="3"/>
      <c r="H97" s="3"/>
      <c r="I97" s="3"/>
      <c r="J97" s="3"/>
      <c r="K97" s="3"/>
      <c r="L97" s="3"/>
      <c r="M97" s="3"/>
      <c r="N97" s="3"/>
      <c r="O97" s="3"/>
      <c r="P97" s="3"/>
      <c r="Q97" s="3"/>
      <c r="R97" s="3"/>
      <c r="S97" s="3"/>
      <c r="T97" s="3"/>
      <c r="U97" s="3"/>
      <c r="V97" s="3"/>
      <c r="W97" s="3"/>
      <c r="X97" s="3"/>
      <c r="Y97" s="3"/>
      <c r="Z97" s="3"/>
    </row>
    <row r="98" spans="1:26" ht="13.5">
      <c r="A98" s="5"/>
      <c r="B98" s="3"/>
      <c r="C98" s="3"/>
      <c r="D98" s="3"/>
      <c r="E98" s="3"/>
      <c r="F98" s="3"/>
      <c r="G98" s="3"/>
      <c r="H98" s="3"/>
      <c r="I98" s="3"/>
      <c r="J98" s="3"/>
      <c r="K98" s="3"/>
      <c r="L98" s="3"/>
      <c r="M98" s="3"/>
      <c r="N98" s="3"/>
      <c r="O98" s="3"/>
      <c r="P98" s="3"/>
      <c r="Q98" s="3"/>
      <c r="R98" s="3"/>
      <c r="S98" s="3"/>
      <c r="T98" s="3"/>
      <c r="U98" s="3"/>
      <c r="V98" s="3"/>
      <c r="W98" s="3"/>
      <c r="X98" s="3"/>
      <c r="Y98" s="3"/>
      <c r="Z98" s="3"/>
    </row>
    <row r="99" spans="1:26" ht="13.5">
      <c r="A99" s="5"/>
      <c r="B99" s="3"/>
      <c r="C99" s="3"/>
      <c r="D99" s="3"/>
      <c r="E99" s="3"/>
      <c r="F99" s="3"/>
      <c r="G99" s="3"/>
      <c r="H99" s="3"/>
      <c r="I99" s="3"/>
      <c r="J99" s="3"/>
      <c r="K99" s="3"/>
      <c r="L99" s="3"/>
      <c r="M99" s="3"/>
      <c r="N99" s="3"/>
      <c r="O99" s="3"/>
      <c r="P99" s="3"/>
      <c r="Q99" s="3"/>
      <c r="R99" s="3"/>
      <c r="S99" s="3"/>
      <c r="T99" s="3"/>
      <c r="U99" s="3"/>
      <c r="V99" s="3"/>
      <c r="W99" s="3"/>
      <c r="X99" s="3"/>
      <c r="Y99" s="3"/>
      <c r="Z99" s="3"/>
    </row>
    <row r="100" spans="1:26" ht="13.5">
      <c r="A100" s="5"/>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3.5">
      <c r="A101" s="5"/>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3.5">
      <c r="A102" s="5"/>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3.5">
      <c r="A103" s="5"/>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3.5">
      <c r="A104" s="5"/>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3.5">
      <c r="A105" s="5"/>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3.5">
      <c r="A106" s="5"/>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3.5">
      <c r="A107" s="5"/>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3.5">
      <c r="A108" s="5"/>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3.5">
      <c r="A109" s="5"/>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3.5">
      <c r="A110" s="5"/>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3.5">
      <c r="A111" s="5"/>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3.5">
      <c r="A112" s="5"/>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3.5">
      <c r="A113" s="5"/>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3.5">
      <c r="A114" s="5"/>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3.5">
      <c r="A115" s="5"/>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3.5">
      <c r="A116" s="5"/>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3.5">
      <c r="A117" s="5"/>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3.5">
      <c r="A118" s="5"/>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3.5">
      <c r="A119" s="5"/>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3.5">
      <c r="A120" s="5"/>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3.5">
      <c r="A121" s="5"/>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3.5">
      <c r="A122" s="5"/>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3.5">
      <c r="A123" s="5"/>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3.5">
      <c r="A124" s="5"/>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3.5">
      <c r="A125" s="5"/>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3.5">
      <c r="A126" s="5"/>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3.5">
      <c r="A127" s="5"/>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3.5">
      <c r="A128" s="5"/>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3.5">
      <c r="A129" s="5"/>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3.5">
      <c r="A130" s="5"/>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3.5">
      <c r="A131" s="5"/>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3.5">
      <c r="A132" s="5"/>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3.5">
      <c r="A133" s="5"/>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3.5">
      <c r="A134" s="5"/>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3.5">
      <c r="A135" s="5"/>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3.5">
      <c r="A136" s="5"/>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3.5">
      <c r="A137" s="5"/>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3.5">
      <c r="A138" s="5"/>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3.5">
      <c r="A139" s="5"/>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3.5">
      <c r="A140" s="5"/>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3.5">
      <c r="A141" s="5"/>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3.5">
      <c r="A142" s="5"/>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3.5">
      <c r="A143" s="5"/>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3.5">
      <c r="A144" s="5"/>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3.5">
      <c r="A145" s="5"/>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3.5">
      <c r="A146" s="5"/>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3.5">
      <c r="A147" s="5"/>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3.5">
      <c r="A148" s="5"/>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3.5">
      <c r="A149" s="5"/>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3.5">
      <c r="A150" s="5"/>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3.5">
      <c r="A151" s="5"/>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3.5">
      <c r="A152" s="5"/>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3.5">
      <c r="A153" s="5"/>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3.5">
      <c r="A154" s="5"/>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3.5">
      <c r="A155" s="5"/>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3.5">
      <c r="A156" s="5"/>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3.5">
      <c r="A157" s="5"/>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3.5">
      <c r="A158" s="5"/>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3.5">
      <c r="A159" s="5"/>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3.5">
      <c r="A160" s="5"/>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3.5">
      <c r="A161" s="5"/>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3.5">
      <c r="A162" s="5"/>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3.5">
      <c r="A163" s="5"/>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3.5">
      <c r="A164" s="5"/>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3.5">
      <c r="A165" s="5"/>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3.5">
      <c r="A166" s="5"/>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3.5">
      <c r="A167" s="5"/>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3.5">
      <c r="A168" s="5"/>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3.5">
      <c r="A169" s="5"/>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3.5">
      <c r="A170" s="5"/>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3.5">
      <c r="A171" s="5"/>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3.5">
      <c r="A172" s="5"/>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3.5">
      <c r="A173" s="5"/>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3.5">
      <c r="A174" s="5"/>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3.5">
      <c r="A175" s="5"/>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3.5">
      <c r="A176" s="5"/>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3.5">
      <c r="A177" s="5"/>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3.5">
      <c r="A178" s="5"/>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3.5">
      <c r="A179" s="5"/>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3.5">
      <c r="A180" s="5"/>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3.5">
      <c r="A181" s="5"/>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3.5">
      <c r="A182" s="5"/>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3.5">
      <c r="A183" s="5"/>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3.5">
      <c r="A184" s="5"/>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3.5">
      <c r="A185" s="5"/>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3.5">
      <c r="A186" s="5"/>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3.5">
      <c r="A187" s="5"/>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3.5">
      <c r="A188" s="5"/>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3.5">
      <c r="A189" s="5"/>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3.5">
      <c r="A190" s="5"/>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3.5">
      <c r="A191" s="5"/>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3.5">
      <c r="A192" s="5"/>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3.5">
      <c r="A193" s="5"/>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3.5">
      <c r="A194" s="5"/>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3.5">
      <c r="A195" s="5"/>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3.5">
      <c r="A196" s="5"/>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3.5">
      <c r="A197" s="5"/>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3.5">
      <c r="A198" s="5"/>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3.5">
      <c r="A199" s="5"/>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3.5">
      <c r="A200" s="5"/>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3.5">
      <c r="A201" s="5"/>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3.5">
      <c r="A202" s="5"/>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3.5">
      <c r="A203" s="5"/>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3.5">
      <c r="A204" s="5"/>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3.5">
      <c r="A205" s="5"/>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3.5">
      <c r="A206" s="5"/>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3.5">
      <c r="A207" s="5"/>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3.5">
      <c r="A208" s="5"/>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3.5">
      <c r="A209" s="5"/>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3.5">
      <c r="A210" s="5"/>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3.5">
      <c r="A211" s="5"/>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3.5">
      <c r="A212" s="5"/>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3.5">
      <c r="A213" s="5"/>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3.5">
      <c r="A214" s="5"/>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3.5">
      <c r="A215" s="5"/>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3.5">
      <c r="A216" s="5"/>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3.5">
      <c r="A217" s="5"/>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3.5">
      <c r="A218" s="5"/>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3.5">
      <c r="A219" s="5"/>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3.5">
      <c r="A220" s="5"/>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3.5">
      <c r="A221" s="5"/>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3.5">
      <c r="A222" s="5"/>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3.5">
      <c r="A223" s="5"/>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3.5">
      <c r="A224" s="5"/>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3.5">
      <c r="A225" s="5"/>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3.5">
      <c r="A226" s="5"/>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3.5">
      <c r="A227" s="5"/>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3.5">
      <c r="A228" s="5"/>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3.5">
      <c r="A229" s="5"/>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3.5">
      <c r="A230" s="5"/>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3.5">
      <c r="A231" s="5"/>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3.5">
      <c r="A232" s="5"/>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3.5">
      <c r="A233" s="5"/>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3.5">
      <c r="A234" s="5"/>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3.5">
      <c r="A235" s="5"/>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3.5">
      <c r="A236" s="5"/>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3.5">
      <c r="A237" s="5"/>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3.5">
      <c r="A238" s="5"/>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3.5">
      <c r="A239" s="5"/>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3.5">
      <c r="A240" s="5"/>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3.5">
      <c r="A241" s="5"/>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3.5">
      <c r="A242" s="5"/>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3.5">
      <c r="A243" s="5"/>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3.5">
      <c r="A244" s="5"/>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3.5">
      <c r="A245" s="5"/>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3.5">
      <c r="A246" s="5"/>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3.5">
      <c r="A247" s="5"/>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3.5">
      <c r="A248" s="5"/>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3.5">
      <c r="A249" s="5"/>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3.5">
      <c r="A250" s="5"/>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3.5">
      <c r="A251" s="5"/>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3.5">
      <c r="A252" s="5"/>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3.5">
      <c r="A253" s="5"/>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3.5">
      <c r="A254" s="5"/>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3.5">
      <c r="A255" s="5"/>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3.5">
      <c r="A256" s="5"/>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3.5">
      <c r="A257" s="5"/>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3.5">
      <c r="A258" s="5"/>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3.5">
      <c r="A259" s="5"/>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3.5">
      <c r="A260" s="5"/>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3.5">
      <c r="A261" s="5"/>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3.5">
      <c r="A262" s="5"/>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3.5">
      <c r="A263" s="5"/>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3.5">
      <c r="A264" s="5"/>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3.5">
      <c r="A265" s="5"/>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3.5">
      <c r="A266" s="5"/>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3.5">
      <c r="A267" s="5"/>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3.5">
      <c r="A268" s="5"/>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3.5">
      <c r="A269" s="5"/>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3.5">
      <c r="A270" s="5"/>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3.5">
      <c r="A271" s="5"/>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3.5">
      <c r="A272" s="5"/>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3.5">
      <c r="A273" s="5"/>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3.5">
      <c r="A274" s="5"/>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3.5">
      <c r="A275" s="5"/>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3.5">
      <c r="A276" s="5"/>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3.5">
      <c r="A277" s="5"/>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3.5">
      <c r="A278" s="5"/>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3.5">
      <c r="A279" s="5"/>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3.5">
      <c r="A280" s="5"/>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3.5">
      <c r="A281" s="5"/>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3.5">
      <c r="A282" s="5"/>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3.5">
      <c r="A283" s="5"/>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3.5">
      <c r="A284" s="5"/>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3.5">
      <c r="A285" s="5"/>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3.5">
      <c r="A286" s="5"/>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3.5">
      <c r="A287" s="5"/>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3.5">
      <c r="A288" s="5"/>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3.5">
      <c r="A289" s="5"/>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3.5">
      <c r="A290" s="5"/>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3.5">
      <c r="A291" s="5"/>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3.5">
      <c r="A292" s="5"/>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3.5">
      <c r="A293" s="5"/>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3.5">
      <c r="A294" s="5"/>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3.5">
      <c r="A295" s="5"/>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3.5">
      <c r="A296" s="5"/>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3.5">
      <c r="A297" s="5"/>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3.5">
      <c r="A298" s="5"/>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3.5">
      <c r="A299" s="5"/>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3.5">
      <c r="A300" s="5"/>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3.5">
      <c r="A301" s="5"/>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3.5">
      <c r="A302" s="5"/>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3.5">
      <c r="A303" s="5"/>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3.5">
      <c r="A304" s="5"/>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3.5">
      <c r="A305" s="5"/>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3.5">
      <c r="A306" s="5"/>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3.5">
      <c r="A307" s="5"/>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3.5">
      <c r="A308" s="5"/>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3.5">
      <c r="A309" s="5"/>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3.5">
      <c r="A310" s="5"/>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3.5">
      <c r="A311" s="5"/>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3.5">
      <c r="A312" s="5"/>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3.5">
      <c r="A313" s="5"/>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3.5">
      <c r="A314" s="5"/>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3.5">
      <c r="A315" s="5"/>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3.5">
      <c r="A316" s="5"/>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3.5">
      <c r="A317" s="5"/>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3.5">
      <c r="A318" s="5"/>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3.5">
      <c r="A319" s="5"/>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3.5">
      <c r="A320" s="5"/>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3.5">
      <c r="A321" s="5"/>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3.5">
      <c r="A322" s="5"/>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3.5">
      <c r="A323" s="5"/>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3.5">
      <c r="A324" s="5"/>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3.5">
      <c r="A325" s="5"/>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3.5">
      <c r="A326" s="5"/>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3.5">
      <c r="A327" s="5"/>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3.5">
      <c r="A328" s="5"/>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3.5">
      <c r="A329" s="5"/>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3.5">
      <c r="A330" s="5"/>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3.5">
      <c r="A331" s="5"/>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3.5">
      <c r="A332" s="5"/>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3.5">
      <c r="A333" s="5"/>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3.5">
      <c r="A334" s="5"/>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3.5">
      <c r="A335" s="5"/>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3.5">
      <c r="A336" s="5"/>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3.5">
      <c r="A337" s="5"/>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3.5">
      <c r="A338" s="5"/>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3.5">
      <c r="A339" s="5"/>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3.5">
      <c r="A340" s="5"/>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3.5">
      <c r="A341" s="5"/>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3.5">
      <c r="A342" s="5"/>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3.5">
      <c r="A343" s="5"/>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3.5">
      <c r="A344" s="5"/>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3.5">
      <c r="A345" s="5"/>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3.5">
      <c r="A346" s="5"/>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3.5">
      <c r="A347" s="5"/>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3.5">
      <c r="A348" s="5"/>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3.5">
      <c r="A349" s="5"/>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3.5">
      <c r="A350" s="5"/>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3.5">
      <c r="A351" s="5"/>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3.5">
      <c r="A352" s="5"/>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3.5">
      <c r="A353" s="5"/>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3.5">
      <c r="A354" s="5"/>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3.5">
      <c r="A355" s="5"/>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3.5">
      <c r="A356" s="5"/>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3.5">
      <c r="A357" s="5"/>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3.5">
      <c r="A358" s="5"/>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3.5">
      <c r="A359" s="5"/>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3.5">
      <c r="A360" s="5"/>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3.5">
      <c r="A361" s="5"/>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3.5">
      <c r="A362" s="5"/>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3.5">
      <c r="A363" s="5"/>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3.5">
      <c r="A364" s="5"/>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3.5">
      <c r="A365" s="5"/>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3.5">
      <c r="A366" s="5"/>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3.5">
      <c r="A367" s="5"/>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3.5">
      <c r="A368" s="5"/>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3.5">
      <c r="A369" s="5"/>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3.5">
      <c r="A370" s="5"/>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3.5">
      <c r="A371" s="5"/>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3.5">
      <c r="A372" s="5"/>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3.5">
      <c r="A373" s="5"/>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3.5">
      <c r="A374" s="5"/>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3.5">
      <c r="A375" s="5"/>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3.5">
      <c r="A376" s="5"/>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3.5">
      <c r="A377" s="5"/>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3.5">
      <c r="A378" s="5"/>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3.5">
      <c r="A379" s="5"/>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3.5">
      <c r="A380" s="5"/>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3.5">
      <c r="A381" s="5"/>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3.5">
      <c r="A382" s="5"/>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3.5">
      <c r="A383" s="5"/>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3.5">
      <c r="A384" s="5"/>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3.5">
      <c r="A385" s="5"/>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3.5">
      <c r="A386" s="5"/>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3.5">
      <c r="A387" s="5"/>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3.5">
      <c r="A388" s="5"/>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3.5">
      <c r="A389" s="5"/>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3.5">
      <c r="A390" s="5"/>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3.5">
      <c r="A391" s="5"/>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3.5">
      <c r="A392" s="5"/>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3.5">
      <c r="A393" s="5"/>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3.5">
      <c r="A394" s="5"/>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3.5">
      <c r="A395" s="5"/>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3.5">
      <c r="A396" s="5"/>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3.5">
      <c r="A397" s="5"/>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3.5">
      <c r="A398" s="5"/>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3.5">
      <c r="A399" s="5"/>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3.5">
      <c r="A400" s="5"/>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3.5">
      <c r="A401" s="5"/>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3.5">
      <c r="A402" s="5"/>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3.5">
      <c r="A403" s="5"/>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3.5">
      <c r="A404" s="5"/>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3.5">
      <c r="A405" s="5"/>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3.5">
      <c r="A406" s="5"/>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3.5">
      <c r="A407" s="5"/>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3.5">
      <c r="A408" s="5"/>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3.5">
      <c r="A409" s="5"/>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3.5">
      <c r="A410" s="5"/>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3.5">
      <c r="A411" s="5"/>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3.5">
      <c r="A412" s="5"/>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3.5">
      <c r="A413" s="5"/>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3.5">
      <c r="A414" s="5"/>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3.5">
      <c r="A415" s="5"/>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3.5">
      <c r="A416" s="5"/>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3.5">
      <c r="A417" s="5"/>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3.5">
      <c r="A418" s="5"/>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3.5">
      <c r="A419" s="5"/>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3.5">
      <c r="A420" s="5"/>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3.5">
      <c r="A421" s="5"/>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3.5">
      <c r="A422" s="5"/>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3.5">
      <c r="A423" s="5"/>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3.5">
      <c r="A424" s="5"/>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3.5">
      <c r="A425" s="5"/>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3.5">
      <c r="A426" s="5"/>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3.5">
      <c r="A427" s="5"/>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3.5">
      <c r="A428" s="5"/>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3.5">
      <c r="A429" s="5"/>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3.5">
      <c r="A430" s="5"/>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3.5">
      <c r="A431" s="5"/>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3.5">
      <c r="A432" s="5"/>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3.5">
      <c r="A433" s="5"/>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3.5">
      <c r="A434" s="5"/>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3.5">
      <c r="A435" s="5"/>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3.5">
      <c r="A436" s="5"/>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3.5">
      <c r="A437" s="5"/>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3.5">
      <c r="A438" s="5"/>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3.5">
      <c r="A439" s="5"/>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3.5">
      <c r="A440" s="5"/>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3.5">
      <c r="A441" s="5"/>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3.5">
      <c r="A442" s="5"/>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3.5">
      <c r="A443" s="5"/>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3.5">
      <c r="A444" s="5"/>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3.5">
      <c r="A445" s="5"/>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3.5">
      <c r="A446" s="5"/>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3.5">
      <c r="A447" s="5"/>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3.5">
      <c r="A448" s="5"/>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3.5">
      <c r="A449" s="5"/>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3.5">
      <c r="A450" s="5"/>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3.5">
      <c r="A451" s="5"/>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3.5">
      <c r="A452" s="5"/>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3.5">
      <c r="A453" s="5"/>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3.5">
      <c r="A454" s="5"/>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3.5">
      <c r="A455" s="5"/>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3.5">
      <c r="A456" s="5"/>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3.5">
      <c r="A457" s="5"/>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3.5">
      <c r="A458" s="5"/>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3.5">
      <c r="A459" s="5"/>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3.5">
      <c r="A460" s="5"/>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3.5">
      <c r="A461" s="5"/>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3.5">
      <c r="A462" s="5"/>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3.5">
      <c r="A463" s="5"/>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3.5">
      <c r="A464" s="5"/>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3.5">
      <c r="A465" s="5"/>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3.5">
      <c r="A466" s="5"/>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3.5">
      <c r="A467" s="5"/>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3.5">
      <c r="A468" s="5"/>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3.5">
      <c r="A469" s="5"/>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3.5">
      <c r="A470" s="5"/>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3.5">
      <c r="A471" s="5"/>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3.5">
      <c r="A472" s="5"/>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3.5">
      <c r="A473" s="5"/>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3.5">
      <c r="A474" s="5"/>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3.5">
      <c r="A475" s="5"/>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3.5">
      <c r="A476" s="5"/>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3.5">
      <c r="A477" s="5"/>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3.5">
      <c r="A478" s="5"/>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3.5">
      <c r="A479" s="5"/>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3.5">
      <c r="A480" s="5"/>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3.5">
      <c r="A481" s="5"/>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3.5">
      <c r="A482" s="5"/>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3.5">
      <c r="A483" s="5"/>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3.5">
      <c r="A484" s="5"/>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3.5">
      <c r="A485" s="5"/>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3.5">
      <c r="A486" s="5"/>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3.5">
      <c r="A487" s="5"/>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3.5">
      <c r="A488" s="5"/>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3.5">
      <c r="A489" s="5"/>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3.5">
      <c r="A490" s="5"/>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3.5">
      <c r="A491" s="5"/>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3.5">
      <c r="A492" s="5"/>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3.5">
      <c r="A493" s="5"/>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3.5">
      <c r="A494" s="5"/>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3.5">
      <c r="A495" s="5"/>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3.5">
      <c r="A496" s="5"/>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3.5">
      <c r="A497" s="5"/>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3.5">
      <c r="A498" s="5"/>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3.5">
      <c r="A499" s="5"/>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3.5">
      <c r="A500" s="5"/>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3.5">
      <c r="A501" s="5"/>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3.5">
      <c r="A502" s="5"/>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3.5">
      <c r="A503" s="5"/>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3.5">
      <c r="A504" s="5"/>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3.5">
      <c r="A505" s="5"/>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3.5">
      <c r="A506" s="5"/>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3.5">
      <c r="A507" s="5"/>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3.5">
      <c r="A508" s="5"/>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3.5">
      <c r="A509" s="5"/>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3.5">
      <c r="A510" s="5"/>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3.5">
      <c r="A511" s="5"/>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3.5">
      <c r="A512" s="5"/>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3.5">
      <c r="A513" s="5"/>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3.5">
      <c r="A514" s="5"/>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3.5">
      <c r="A515" s="5"/>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3.5">
      <c r="A516" s="5"/>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3.5">
      <c r="A517" s="5"/>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3.5">
      <c r="A518" s="5"/>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3.5">
      <c r="A519" s="5"/>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3.5">
      <c r="A520" s="5"/>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3.5">
      <c r="A521" s="5"/>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3.5">
      <c r="A522" s="5"/>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3.5">
      <c r="A523" s="5"/>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3.5">
      <c r="A524" s="5"/>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3.5">
      <c r="A525" s="5"/>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3.5">
      <c r="A526" s="5"/>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3.5">
      <c r="A527" s="5"/>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3.5">
      <c r="A528" s="5"/>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3.5">
      <c r="A529" s="5"/>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3.5">
      <c r="A530" s="5"/>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3.5">
      <c r="A531" s="5"/>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3.5">
      <c r="A532" s="5"/>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3.5">
      <c r="A533" s="5"/>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3.5">
      <c r="A534" s="5"/>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3.5">
      <c r="A535" s="5"/>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3.5">
      <c r="A536" s="5"/>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3.5">
      <c r="A537" s="5"/>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3.5">
      <c r="A538" s="5"/>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3.5">
      <c r="A539" s="5"/>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3.5">
      <c r="A540" s="5"/>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3.5">
      <c r="A541" s="5"/>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3.5">
      <c r="A542" s="5"/>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3.5">
      <c r="A543" s="5"/>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3.5">
      <c r="A544" s="5"/>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3.5">
      <c r="A545" s="5"/>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3.5">
      <c r="A546" s="5"/>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3.5">
      <c r="A547" s="5"/>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3.5">
      <c r="A548" s="5"/>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3.5">
      <c r="A549" s="5"/>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3.5">
      <c r="A550" s="5"/>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3.5">
      <c r="A551" s="5"/>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3.5">
      <c r="A552" s="5"/>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3.5">
      <c r="A553" s="5"/>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3.5">
      <c r="A554" s="5"/>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3.5">
      <c r="A555" s="5"/>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3.5">
      <c r="A556" s="5"/>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3.5">
      <c r="A557" s="5"/>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3.5">
      <c r="A558" s="5"/>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3.5">
      <c r="A559" s="5"/>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3.5">
      <c r="A560" s="5"/>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3.5">
      <c r="A561" s="5"/>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3.5">
      <c r="A562" s="5"/>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3.5">
      <c r="A563" s="5"/>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3.5">
      <c r="A564" s="5"/>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3.5">
      <c r="A565" s="5"/>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3.5">
      <c r="A566" s="5"/>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3.5">
      <c r="A567" s="5"/>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3.5">
      <c r="A568" s="5"/>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3.5">
      <c r="A569" s="5"/>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3.5">
      <c r="A570" s="5"/>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3.5">
      <c r="A571" s="5"/>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3.5">
      <c r="A572" s="5"/>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3.5">
      <c r="A573" s="5"/>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3.5">
      <c r="A574" s="5"/>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3.5">
      <c r="A575" s="5"/>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3.5">
      <c r="A576" s="5"/>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3.5">
      <c r="A577" s="5"/>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3.5">
      <c r="A578" s="5"/>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3.5">
      <c r="A579" s="5"/>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3.5">
      <c r="A580" s="5"/>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3.5">
      <c r="A581" s="5"/>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3.5">
      <c r="A582" s="5"/>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3.5">
      <c r="A583" s="5"/>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3.5">
      <c r="A584" s="5"/>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3.5">
      <c r="A585" s="5"/>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3.5">
      <c r="A586" s="5"/>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3.5">
      <c r="A587" s="5"/>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3.5">
      <c r="A588" s="5"/>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3.5">
      <c r="A589" s="5"/>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3.5">
      <c r="A590" s="5"/>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3.5">
      <c r="A591" s="5"/>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3.5">
      <c r="A592" s="5"/>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3.5">
      <c r="A593" s="5"/>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3.5">
      <c r="A594" s="5"/>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3.5">
      <c r="A595" s="5"/>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3.5">
      <c r="A596" s="5"/>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3.5">
      <c r="A597" s="5"/>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3.5">
      <c r="A598" s="5"/>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3.5">
      <c r="A599" s="5"/>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3.5">
      <c r="A600" s="5"/>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3.5">
      <c r="A601" s="5"/>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3.5">
      <c r="A602" s="5"/>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3.5">
      <c r="A603" s="5"/>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3.5">
      <c r="A604" s="5"/>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3.5">
      <c r="A605" s="5"/>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3.5">
      <c r="A606" s="5"/>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3.5">
      <c r="A607" s="5"/>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3.5">
      <c r="A608" s="5"/>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3.5">
      <c r="A609" s="5"/>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3.5">
      <c r="A610" s="5"/>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3.5">
      <c r="A611" s="5"/>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3.5">
      <c r="A612" s="5"/>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3.5">
      <c r="A613" s="5"/>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3.5">
      <c r="A614" s="5"/>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3.5">
      <c r="A615" s="5"/>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3.5">
      <c r="A616" s="5"/>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3.5">
      <c r="A617" s="5"/>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3.5">
      <c r="A618" s="5"/>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3.5">
      <c r="A619" s="5"/>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3.5">
      <c r="A620" s="5"/>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3.5">
      <c r="A621" s="5"/>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3.5">
      <c r="A622" s="5"/>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3.5">
      <c r="A623" s="5"/>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3.5">
      <c r="A624" s="5"/>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3.5">
      <c r="A625" s="5"/>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3.5">
      <c r="A626" s="5"/>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3.5">
      <c r="A627" s="5"/>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3.5">
      <c r="A628" s="5"/>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3.5">
      <c r="A629" s="5"/>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3.5">
      <c r="A630" s="5"/>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3.5">
      <c r="A631" s="5"/>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3.5">
      <c r="A632" s="5"/>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3.5">
      <c r="A633" s="5"/>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3.5">
      <c r="A634" s="5"/>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3.5">
      <c r="A635" s="5"/>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3.5">
      <c r="A636" s="5"/>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3.5">
      <c r="A637" s="5"/>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3.5">
      <c r="A638" s="5"/>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3.5">
      <c r="A639" s="5"/>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3.5">
      <c r="A640" s="5"/>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3.5">
      <c r="A641" s="5"/>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3.5">
      <c r="A642" s="5"/>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3.5">
      <c r="A643" s="5"/>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3.5">
      <c r="A644" s="5"/>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3.5">
      <c r="A645" s="5"/>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3.5">
      <c r="A646" s="5"/>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3.5">
      <c r="A647" s="5"/>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3.5">
      <c r="A648" s="5"/>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3.5">
      <c r="A649" s="5"/>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3.5">
      <c r="A650" s="5"/>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3.5">
      <c r="A651" s="5"/>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3.5">
      <c r="A652" s="5"/>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3.5">
      <c r="A653" s="5"/>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3.5">
      <c r="A654" s="5"/>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3.5">
      <c r="A655" s="5"/>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3.5">
      <c r="A656" s="5"/>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3.5">
      <c r="A657" s="5"/>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3.5">
      <c r="A658" s="5"/>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3.5">
      <c r="A659" s="5"/>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3.5">
      <c r="A660" s="5"/>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3.5">
      <c r="A661" s="5"/>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3.5">
      <c r="A662" s="5"/>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3.5">
      <c r="A663" s="5"/>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3.5">
      <c r="A664" s="5"/>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3.5">
      <c r="A665" s="5"/>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3.5">
      <c r="A666" s="5"/>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3.5">
      <c r="A667" s="5"/>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3.5">
      <c r="A668" s="5"/>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3.5">
      <c r="A669" s="5"/>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3.5">
      <c r="A670" s="5"/>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3.5">
      <c r="A671" s="5"/>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3.5">
      <c r="A672" s="5"/>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3.5">
      <c r="A673" s="5"/>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3.5">
      <c r="A674" s="5"/>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3.5">
      <c r="A675" s="5"/>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3.5">
      <c r="A676" s="5"/>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3.5">
      <c r="A677" s="5"/>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3.5">
      <c r="A678" s="5"/>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3.5">
      <c r="A679" s="5"/>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3.5">
      <c r="A680" s="5"/>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3.5">
      <c r="A681" s="5"/>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3.5">
      <c r="A682" s="5"/>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3.5">
      <c r="A683" s="5"/>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3.5">
      <c r="A684" s="5"/>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3.5">
      <c r="A685" s="5"/>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3.5">
      <c r="A686" s="5"/>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3.5">
      <c r="A687" s="5"/>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3.5">
      <c r="A688" s="5"/>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3.5">
      <c r="A689" s="5"/>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3.5">
      <c r="A690" s="5"/>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3.5">
      <c r="A691" s="5"/>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3.5">
      <c r="A692" s="5"/>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3.5">
      <c r="A693" s="5"/>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3.5">
      <c r="A694" s="5"/>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3.5">
      <c r="A695" s="5"/>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3.5">
      <c r="A696" s="5"/>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3.5">
      <c r="A697" s="5"/>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3.5">
      <c r="A698" s="5"/>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3.5">
      <c r="A699" s="5"/>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3.5">
      <c r="A700" s="5"/>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3.5">
      <c r="A701" s="5"/>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3.5">
      <c r="A702" s="5"/>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3.5">
      <c r="A703" s="5"/>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3.5">
      <c r="A704" s="5"/>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3.5">
      <c r="A705" s="5"/>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3.5">
      <c r="A706" s="5"/>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3.5">
      <c r="A707" s="5"/>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3.5">
      <c r="A708" s="5"/>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3.5">
      <c r="A709" s="5"/>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3.5">
      <c r="A710" s="5"/>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3.5">
      <c r="A711" s="5"/>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3.5">
      <c r="A712" s="5"/>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3.5">
      <c r="A713" s="5"/>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3.5">
      <c r="A714" s="5"/>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3.5">
      <c r="A715" s="5"/>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3.5">
      <c r="A716" s="5"/>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3.5">
      <c r="A717" s="5"/>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3.5">
      <c r="A718" s="5"/>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3.5">
      <c r="A719" s="5"/>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3.5">
      <c r="A720" s="5"/>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3.5">
      <c r="A721" s="5"/>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3.5">
      <c r="A722" s="5"/>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3.5">
      <c r="A723" s="5"/>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3.5">
      <c r="A724" s="5"/>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3.5">
      <c r="A725" s="5"/>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3.5">
      <c r="A726" s="5"/>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3.5">
      <c r="A727" s="5"/>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3.5">
      <c r="A728" s="5"/>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3.5">
      <c r="A729" s="5"/>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3.5">
      <c r="A730" s="5"/>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3.5">
      <c r="A731" s="5"/>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3.5">
      <c r="A732" s="5"/>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3.5">
      <c r="A733" s="5"/>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3.5">
      <c r="A734" s="5"/>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3.5">
      <c r="A735" s="5"/>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3.5">
      <c r="A736" s="5"/>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3.5">
      <c r="A737" s="5"/>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3.5">
      <c r="A738" s="5"/>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3.5">
      <c r="A739" s="5"/>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3.5">
      <c r="A740" s="5"/>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3.5">
      <c r="A741" s="5"/>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3.5">
      <c r="A742" s="5"/>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3.5">
      <c r="A743" s="5"/>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3.5">
      <c r="A744" s="5"/>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3.5">
      <c r="A745" s="5"/>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3.5">
      <c r="A746" s="5"/>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3.5">
      <c r="A747" s="5"/>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3.5">
      <c r="A748" s="5"/>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3.5">
      <c r="A749" s="5"/>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3.5">
      <c r="A750" s="5"/>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3.5">
      <c r="A751" s="5"/>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3.5">
      <c r="A752" s="5"/>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3.5">
      <c r="A753" s="5"/>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3.5">
      <c r="A754" s="5"/>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3.5">
      <c r="A755" s="5"/>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3.5">
      <c r="A756" s="5"/>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3.5">
      <c r="A757" s="5"/>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3.5">
      <c r="A758" s="5"/>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3.5">
      <c r="A759" s="5"/>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3.5">
      <c r="A760" s="5"/>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3.5">
      <c r="A761" s="5"/>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3.5">
      <c r="A762" s="5"/>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3.5">
      <c r="A763" s="5"/>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3.5">
      <c r="A764" s="5"/>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3.5">
      <c r="A765" s="5"/>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3.5">
      <c r="A766" s="5"/>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3.5">
      <c r="A767" s="5"/>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3.5">
      <c r="A768" s="5"/>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3.5">
      <c r="A769" s="5"/>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3.5">
      <c r="A770" s="5"/>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3.5">
      <c r="A771" s="5"/>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3.5">
      <c r="A772" s="5"/>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3.5">
      <c r="A773" s="5"/>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3.5">
      <c r="A774" s="5"/>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3.5">
      <c r="A775" s="5"/>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3.5">
      <c r="A776" s="5"/>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3.5">
      <c r="A777" s="5"/>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3.5">
      <c r="A778" s="5"/>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3.5">
      <c r="A779" s="5"/>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3.5">
      <c r="A780" s="5"/>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3.5">
      <c r="A781" s="5"/>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3.5">
      <c r="A782" s="5"/>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3.5">
      <c r="A783" s="5"/>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3.5">
      <c r="A784" s="5"/>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3.5">
      <c r="A785" s="5"/>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3.5">
      <c r="A786" s="5"/>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3.5">
      <c r="A787" s="5"/>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3.5">
      <c r="A788" s="5"/>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3.5">
      <c r="A789" s="5"/>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3.5">
      <c r="A790" s="5"/>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3.5">
      <c r="A791" s="5"/>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3.5">
      <c r="A792" s="5"/>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3.5">
      <c r="A793" s="5"/>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3.5">
      <c r="A794" s="5"/>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3.5">
      <c r="A795" s="5"/>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3.5">
      <c r="A796" s="5"/>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3.5">
      <c r="A797" s="5"/>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3.5">
      <c r="A798" s="5"/>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3.5">
      <c r="A799" s="5"/>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3.5">
      <c r="A800" s="5"/>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3.5">
      <c r="A801" s="5"/>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3.5">
      <c r="A802" s="5"/>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3.5">
      <c r="A803" s="5"/>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3.5">
      <c r="A804" s="5"/>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3.5">
      <c r="A805" s="5"/>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3.5">
      <c r="A806" s="5"/>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3.5">
      <c r="A807" s="5"/>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3.5">
      <c r="A808" s="5"/>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3.5">
      <c r="A809" s="5"/>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3.5">
      <c r="A810" s="5"/>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3.5">
      <c r="A811" s="5"/>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3.5">
      <c r="A812" s="5"/>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3.5">
      <c r="A813" s="5"/>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3.5">
      <c r="A814" s="5"/>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3.5">
      <c r="A815" s="5"/>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3.5">
      <c r="A816" s="5"/>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3.5">
      <c r="A817" s="5"/>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3.5">
      <c r="A818" s="5"/>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3.5">
      <c r="A819" s="5"/>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3.5">
      <c r="A820" s="5"/>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3.5">
      <c r="A821" s="5"/>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3.5">
      <c r="A822" s="5"/>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3.5">
      <c r="A823" s="5"/>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3.5">
      <c r="A824" s="5"/>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3.5">
      <c r="A825" s="5"/>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3.5">
      <c r="A826" s="5"/>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3.5">
      <c r="A827" s="5"/>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3.5">
      <c r="A828" s="5"/>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3.5">
      <c r="A829" s="5"/>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3.5">
      <c r="A830" s="5"/>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3.5">
      <c r="A831" s="5"/>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3.5">
      <c r="A832" s="5"/>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3.5">
      <c r="A833" s="5"/>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3.5">
      <c r="A834" s="5"/>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3.5">
      <c r="A835" s="5"/>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3.5">
      <c r="A836" s="5"/>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3.5">
      <c r="A837" s="5"/>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3.5">
      <c r="A838" s="5"/>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3.5">
      <c r="A839" s="5"/>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3.5">
      <c r="A840" s="5"/>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3.5">
      <c r="A841" s="5"/>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3.5">
      <c r="A842" s="5"/>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3.5">
      <c r="A843" s="5"/>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3.5">
      <c r="A844" s="5"/>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3.5">
      <c r="A845" s="5"/>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3.5">
      <c r="A846" s="5"/>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3.5">
      <c r="A847" s="5"/>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3.5">
      <c r="A848" s="5"/>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3.5">
      <c r="A849" s="5"/>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3.5">
      <c r="A850" s="5"/>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3.5">
      <c r="A851" s="5"/>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3.5">
      <c r="A852" s="5"/>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3.5">
      <c r="A853" s="5"/>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3.5">
      <c r="A854" s="5"/>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3.5">
      <c r="A855" s="5"/>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3.5">
      <c r="A856" s="5"/>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3.5">
      <c r="A857" s="5"/>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3.5">
      <c r="A858" s="5"/>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3.5">
      <c r="A859" s="5"/>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3.5">
      <c r="A860" s="5"/>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3.5">
      <c r="A861" s="5"/>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3.5">
      <c r="A862" s="5"/>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3.5">
      <c r="A863" s="5"/>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3.5">
      <c r="A864" s="5"/>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3.5">
      <c r="A865" s="5"/>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3.5">
      <c r="A866" s="5"/>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3.5">
      <c r="A867" s="5"/>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3.5">
      <c r="A868" s="5"/>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3.5">
      <c r="A869" s="5"/>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3.5">
      <c r="A870" s="5"/>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3.5">
      <c r="A871" s="5"/>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3.5">
      <c r="A872" s="5"/>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3.5">
      <c r="A873" s="5"/>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3.5">
      <c r="A874" s="5"/>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3.5">
      <c r="A875" s="5"/>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3.5">
      <c r="A876" s="5"/>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3.5">
      <c r="A877" s="5"/>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3.5">
      <c r="A878" s="5"/>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3.5">
      <c r="A879" s="5"/>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3.5">
      <c r="A880" s="5"/>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3.5">
      <c r="A881" s="5"/>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3.5">
      <c r="A882" s="5"/>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3.5">
      <c r="A883" s="5"/>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3.5">
      <c r="A884" s="5"/>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3.5">
      <c r="A885" s="5"/>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3.5">
      <c r="A886" s="5"/>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3.5">
      <c r="A887" s="5"/>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3.5">
      <c r="A888" s="5"/>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3.5">
      <c r="A889" s="5"/>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3.5">
      <c r="A890" s="5"/>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3.5">
      <c r="A891" s="5"/>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3.5">
      <c r="A892" s="5"/>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3.5">
      <c r="A893" s="5"/>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3.5">
      <c r="A894" s="5"/>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3.5">
      <c r="A895" s="5"/>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3.5">
      <c r="A896" s="5"/>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3.5">
      <c r="A897" s="5"/>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3.5">
      <c r="A898" s="5"/>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3.5">
      <c r="A899" s="5"/>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3.5">
      <c r="A900" s="5"/>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3.5">
      <c r="A901" s="5"/>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3.5">
      <c r="A902" s="5"/>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3.5">
      <c r="A903" s="5"/>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3.5">
      <c r="A904" s="5"/>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3.5">
      <c r="A905" s="5"/>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3.5">
      <c r="A906" s="5"/>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3.5">
      <c r="A907" s="5"/>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3.5">
      <c r="A908" s="5"/>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3.5">
      <c r="A909" s="5"/>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3.5">
      <c r="A910" s="5"/>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3.5">
      <c r="A911" s="5"/>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3.5">
      <c r="A912" s="5"/>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3.5">
      <c r="A913" s="5"/>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3.5">
      <c r="A914" s="5"/>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3.5">
      <c r="A915" s="5"/>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3.5">
      <c r="A916" s="5"/>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3.5">
      <c r="A917" s="5"/>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3.5">
      <c r="A918" s="5"/>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3.5">
      <c r="A919" s="5"/>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3.5">
      <c r="A920" s="5"/>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3.5">
      <c r="A921" s="5"/>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3.5">
      <c r="A922" s="5"/>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3.5">
      <c r="A923" s="5"/>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3.5">
      <c r="A924" s="5"/>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3.5">
      <c r="A925" s="5"/>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3.5">
      <c r="A926" s="5"/>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3.5">
      <c r="A927" s="5"/>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3.5">
      <c r="A928" s="5"/>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3.5">
      <c r="A929" s="5"/>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3.5">
      <c r="A930" s="5"/>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3.5">
      <c r="A931" s="5"/>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3.5">
      <c r="A932" s="5"/>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3.5">
      <c r="A933" s="5"/>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3.5">
      <c r="A934" s="5"/>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3.5">
      <c r="A935" s="5"/>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3.5">
      <c r="A936" s="5"/>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3.5">
      <c r="A937" s="5"/>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3.5">
      <c r="A938" s="5"/>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3.5">
      <c r="A939" s="5"/>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3.5">
      <c r="A940" s="5"/>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3.5">
      <c r="A941" s="5"/>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3.5">
      <c r="A942" s="5"/>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3.5">
      <c r="A943" s="5"/>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3.5">
      <c r="A944" s="5"/>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3.5">
      <c r="A945" s="5"/>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3.5">
      <c r="A946" s="5"/>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3.5">
      <c r="A947" s="5"/>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3.5">
      <c r="A948" s="5"/>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3.5">
      <c r="A949" s="5"/>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3.5">
      <c r="A950" s="5"/>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3.5">
      <c r="A951" s="5"/>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3.5">
      <c r="A952" s="5"/>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3.5">
      <c r="A953" s="5"/>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3.5">
      <c r="A954" s="5"/>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3.5">
      <c r="A955" s="5"/>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3.5">
      <c r="A956" s="5"/>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3.5">
      <c r="A957" s="5"/>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3.5">
      <c r="A958" s="5"/>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3.5">
      <c r="A959" s="5"/>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3.5">
      <c r="A960" s="5"/>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3.5">
      <c r="A961" s="5"/>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3.5">
      <c r="A962" s="5"/>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3.5">
      <c r="A963" s="5"/>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3.5">
      <c r="A964" s="5"/>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3.5">
      <c r="A965" s="5"/>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3.5">
      <c r="A966" s="5"/>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3.5">
      <c r="A967" s="5"/>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3.5">
      <c r="A968" s="5"/>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3.5">
      <c r="A969" s="5"/>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3.5">
      <c r="A970" s="5"/>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3.5">
      <c r="A971" s="5"/>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3.5">
      <c r="A972" s="5"/>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3.5">
      <c r="A973" s="5"/>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3.5">
      <c r="A974" s="5"/>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3.5">
      <c r="A975" s="5"/>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3.5">
      <c r="A976" s="5"/>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3.5">
      <c r="A977" s="5"/>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3.5">
      <c r="A978" s="5"/>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3.5">
      <c r="A979" s="5"/>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3.5">
      <c r="A980" s="5"/>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3.5">
      <c r="A981" s="5"/>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3.5">
      <c r="A982" s="5"/>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3.5">
      <c r="A983" s="5"/>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3.5">
      <c r="A984" s="5"/>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3.5">
      <c r="A985" s="5"/>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3.5">
      <c r="A986" s="5"/>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3.5">
      <c r="A987" s="5"/>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3.5">
      <c r="A988" s="5"/>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3.5">
      <c r="A989" s="5"/>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3.5">
      <c r="A990" s="5"/>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3.5">
      <c r="A991" s="5"/>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3.5">
      <c r="A992" s="5"/>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3.5">
      <c r="A993" s="5"/>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3.5">
      <c r="A994" s="5"/>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3.5">
      <c r="A995" s="5"/>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3.5">
      <c r="A996" s="5"/>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3.5">
      <c r="A997" s="5"/>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3.5">
      <c r="A998" s="5"/>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sheetData>
  <mergeCells count="12">
    <mergeCell ref="O6:O8"/>
    <mergeCell ref="P6:P8"/>
    <mergeCell ref="B7:B8"/>
    <mergeCell ref="C7:C8"/>
    <mergeCell ref="A2:A4"/>
    <mergeCell ref="B2:E2"/>
    <mergeCell ref="B3:E3"/>
    <mergeCell ref="B4:E4"/>
    <mergeCell ref="A6:A8"/>
    <mergeCell ref="C6:D6"/>
    <mergeCell ref="E6:N6"/>
    <mergeCell ref="D7:D8"/>
  </mergeCells>
  <phoneticPr fontId="14"/>
  <dataValidations count="9">
    <dataValidation type="list" allowBlank="1" showInputMessage="1" showErrorMessage="1" prompt="クリックして値を入力してください" sqref="E8" xr:uid="{00000000-0002-0000-0000-000000000000}">
      <formula1>$B$33:$B$35</formula1>
    </dataValidation>
    <dataValidation type="list" allowBlank="1" showInputMessage="1" showErrorMessage="1" prompt="クリックして値を入力してください" sqref="H8" xr:uid="{00000000-0002-0000-0000-000001000000}">
      <formula1>$B$45:$B$49</formula1>
    </dataValidation>
    <dataValidation type="list" allowBlank="1" showInputMessage="1" showErrorMessage="1" prompt="クリックして値を入力してください" sqref="N8" xr:uid="{00000000-0002-0000-0000-000002000000}">
      <formula1>$B$56:$B$60</formula1>
    </dataValidation>
    <dataValidation type="list" allowBlank="1" showInputMessage="1" showErrorMessage="1" prompt="クリックして値を入力してください" sqref="G8" xr:uid="{00000000-0002-0000-0000-000003000000}">
      <formula1>$B$39:$B$44</formula1>
    </dataValidation>
    <dataValidation type="list" allowBlank="1" showInputMessage="1" showErrorMessage="1" prompt="クリックして値を入力してください" sqref="L8" xr:uid="{00000000-0002-0000-0000-000004000000}">
      <formula1>$B$54:$B$55</formula1>
    </dataValidation>
    <dataValidation type="list" allowBlank="1" showInputMessage="1" showErrorMessage="1" prompt="クリックして値を入力してください" sqref="I8" xr:uid="{00000000-0002-0000-0000-000005000000}">
      <formula1>$B$61:$B$66</formula1>
    </dataValidation>
    <dataValidation type="list" allowBlank="1" showInputMessage="1" showErrorMessage="1" prompt="クリックして値を入力してください" sqref="K8" xr:uid="{00000000-0002-0000-0000-000006000000}">
      <formula1>$B$52:$B$53</formula1>
    </dataValidation>
    <dataValidation type="list" allowBlank="1" showInputMessage="1" showErrorMessage="1" prompt="クリックして値を入力してください" sqref="F8" xr:uid="{00000000-0002-0000-0000-000007000000}">
      <formula1>$B$36:$B$38</formula1>
    </dataValidation>
    <dataValidation type="list" allowBlank="1" showInputMessage="1" showErrorMessage="1" prompt="クリックして値を入力してください" sqref="J8" xr:uid="{00000000-0002-0000-0000-000008000000}">
      <formula1>$B$50:$B$51</formula1>
    </dataValidation>
  </dataValidations>
  <pageMargins left="0.7" right="0.7" top="0.75" bottom="0.75" header="0" footer="0"/>
  <pageSetup orientation="landscape"/>
  <headerFooter>
    <oddFooter>&amp;R5年　&amp;P/</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999"/>
  <sheetViews>
    <sheetView workbookViewId="0">
      <pane xSplit="1" topLeftCell="B1" activePane="topRight" state="frozen"/>
      <selection pane="topRight"/>
    </sheetView>
  </sheetViews>
  <sheetFormatPr defaultColWidth="12.625" defaultRowHeight="15" customHeight="1"/>
  <cols>
    <col min="1" max="1" width="12.25" customWidth="1"/>
    <col min="2" max="3" width="18.375" customWidth="1"/>
    <col min="4" max="4" width="17" customWidth="1"/>
    <col min="5" max="5" width="20.625" customWidth="1"/>
    <col min="6" max="6" width="16" customWidth="1"/>
    <col min="7" max="7" width="18.125" customWidth="1"/>
    <col min="8" max="8" width="18.75" customWidth="1"/>
    <col min="9" max="9" width="15.5" customWidth="1"/>
    <col min="10" max="10" width="14.25" customWidth="1"/>
    <col min="11" max="11" width="14.875" customWidth="1"/>
    <col min="12" max="12" width="14.75" customWidth="1"/>
    <col min="13" max="13" width="13.5" customWidth="1"/>
    <col min="14" max="14" width="14.625" customWidth="1"/>
    <col min="15" max="15" width="10.625" customWidth="1"/>
    <col min="16" max="16" width="14.125" customWidth="1"/>
    <col min="17" max="17" width="15" customWidth="1"/>
    <col min="18" max="18" width="13.375" customWidth="1"/>
    <col min="19" max="19" width="16.5" customWidth="1"/>
    <col min="20" max="20" width="17.75" customWidth="1"/>
    <col min="21" max="21" width="20.75" customWidth="1"/>
    <col min="22" max="22" width="21" customWidth="1"/>
    <col min="23" max="23" width="18" customWidth="1"/>
    <col min="24" max="25" width="10.625" customWidth="1"/>
    <col min="26" max="26" width="17.875" customWidth="1"/>
    <col min="27" max="27" width="16.5" customWidth="1"/>
    <col min="28" max="28" width="16.625" customWidth="1"/>
    <col min="29" max="29" width="17.5" customWidth="1"/>
    <col min="30" max="30" width="21.25" customWidth="1"/>
    <col min="31" max="31" width="17.75" customWidth="1"/>
    <col min="32" max="32" width="19.25" customWidth="1"/>
    <col min="33" max="37" width="10.625" customWidth="1"/>
  </cols>
  <sheetData>
    <row r="1" spans="1:38" ht="14.25" customHeight="1">
      <c r="A1" s="66" t="s">
        <v>0</v>
      </c>
      <c r="B1" s="67"/>
      <c r="C1" s="67"/>
      <c r="D1" s="67"/>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row>
    <row r="2" spans="1:38" ht="9" customHeight="1">
      <c r="A2" s="131"/>
      <c r="B2" s="68"/>
      <c r="C2" s="131"/>
      <c r="D2" s="132"/>
      <c r="E2" s="132"/>
      <c r="F2" s="4"/>
      <c r="G2" s="69"/>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row>
    <row r="3" spans="1:38" ht="13.5" customHeight="1">
      <c r="A3" s="132"/>
      <c r="B3" s="70"/>
      <c r="C3" s="133"/>
      <c r="D3" s="132"/>
      <c r="E3" s="132"/>
      <c r="F3" s="4"/>
      <c r="G3" s="71"/>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row>
    <row r="4" spans="1:38" ht="13.5" customHeight="1">
      <c r="A4" s="132"/>
      <c r="B4" s="70"/>
      <c r="C4" s="133"/>
      <c r="D4" s="132"/>
      <c r="E4" s="132"/>
      <c r="F4" s="4"/>
      <c r="G4" s="71"/>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row>
    <row r="5" spans="1:38" ht="10.5" customHeight="1">
      <c r="A5" s="5"/>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row>
    <row r="6" spans="1:38" ht="9.75" customHeight="1">
      <c r="A6" s="134" t="s">
        <v>71</v>
      </c>
      <c r="B6" s="135" t="s">
        <v>6</v>
      </c>
      <c r="C6" s="118"/>
      <c r="D6" s="118"/>
      <c r="E6" s="118"/>
      <c r="F6" s="118"/>
      <c r="G6" s="118"/>
      <c r="H6" s="118"/>
      <c r="I6" s="118"/>
      <c r="J6" s="118"/>
      <c r="K6" s="118"/>
      <c r="L6" s="118"/>
      <c r="M6" s="118"/>
      <c r="N6" s="118"/>
      <c r="O6" s="118"/>
      <c r="P6" s="118"/>
      <c r="Q6" s="118"/>
      <c r="R6" s="118"/>
      <c r="S6" s="118"/>
      <c r="T6" s="118"/>
      <c r="U6" s="118"/>
      <c r="V6" s="118"/>
      <c r="W6" s="118"/>
      <c r="X6" s="118"/>
      <c r="Y6" s="118"/>
      <c r="Z6" s="118"/>
      <c r="AA6" s="118"/>
      <c r="AB6" s="124" t="s">
        <v>6</v>
      </c>
      <c r="AC6" s="118"/>
      <c r="AD6" s="118"/>
      <c r="AE6" s="118"/>
      <c r="AF6" s="118"/>
      <c r="AG6" s="118"/>
      <c r="AH6" s="118"/>
      <c r="AI6" s="118"/>
      <c r="AJ6" s="118"/>
      <c r="AK6" s="119"/>
    </row>
    <row r="7" spans="1:38" ht="9.75" customHeight="1">
      <c r="A7" s="107"/>
      <c r="B7" s="72" t="s">
        <v>4</v>
      </c>
      <c r="C7" s="138" t="s">
        <v>12</v>
      </c>
      <c r="D7" s="136"/>
      <c r="E7" s="130"/>
      <c r="F7" s="129" t="s">
        <v>13</v>
      </c>
      <c r="G7" s="136"/>
      <c r="H7" s="130"/>
      <c r="I7" s="129" t="s">
        <v>14</v>
      </c>
      <c r="J7" s="136"/>
      <c r="K7" s="136"/>
      <c r="L7" s="136"/>
      <c r="M7" s="136"/>
      <c r="N7" s="130"/>
      <c r="O7" s="129" t="s">
        <v>15</v>
      </c>
      <c r="P7" s="136"/>
      <c r="Q7" s="136"/>
      <c r="R7" s="136"/>
      <c r="S7" s="130"/>
      <c r="T7" s="129" t="s">
        <v>16</v>
      </c>
      <c r="U7" s="136"/>
      <c r="V7" s="136"/>
      <c r="W7" s="136"/>
      <c r="X7" s="136"/>
      <c r="Y7" s="130"/>
      <c r="Z7" s="129" t="s">
        <v>17</v>
      </c>
      <c r="AA7" s="130"/>
      <c r="AB7" s="129" t="s">
        <v>18</v>
      </c>
      <c r="AC7" s="130"/>
      <c r="AD7" s="129" t="s">
        <v>19</v>
      </c>
      <c r="AE7" s="130"/>
      <c r="AF7" s="10" t="s">
        <v>20</v>
      </c>
      <c r="AG7" s="129" t="s">
        <v>21</v>
      </c>
      <c r="AH7" s="136"/>
      <c r="AI7" s="136"/>
      <c r="AJ7" s="136"/>
      <c r="AK7" s="137"/>
    </row>
    <row r="8" spans="1:38" ht="9" customHeight="1">
      <c r="A8" s="108"/>
      <c r="B8" s="73" t="s">
        <v>9</v>
      </c>
      <c r="C8" s="74" t="s">
        <v>23</v>
      </c>
      <c r="D8" s="75" t="s">
        <v>66</v>
      </c>
      <c r="E8" s="75" t="s">
        <v>22</v>
      </c>
      <c r="F8" s="75" t="s">
        <v>23</v>
      </c>
      <c r="G8" s="75" t="s">
        <v>66</v>
      </c>
      <c r="H8" s="75" t="s">
        <v>26</v>
      </c>
      <c r="I8" s="75" t="s">
        <v>23</v>
      </c>
      <c r="J8" s="75" t="s">
        <v>24</v>
      </c>
      <c r="K8" s="75" t="s">
        <v>67</v>
      </c>
      <c r="L8" s="75" t="s">
        <v>66</v>
      </c>
      <c r="M8" s="75" t="s">
        <v>68</v>
      </c>
      <c r="N8" s="75" t="s">
        <v>26</v>
      </c>
      <c r="O8" s="75" t="s">
        <v>23</v>
      </c>
      <c r="P8" s="75" t="s">
        <v>24</v>
      </c>
      <c r="Q8" s="75" t="s">
        <v>67</v>
      </c>
      <c r="R8" s="75" t="s">
        <v>66</v>
      </c>
      <c r="S8" s="75" t="s">
        <v>68</v>
      </c>
      <c r="T8" s="75" t="s">
        <v>23</v>
      </c>
      <c r="U8" s="75" t="s">
        <v>27</v>
      </c>
      <c r="V8" s="75" t="s">
        <v>70</v>
      </c>
      <c r="W8" s="75" t="s">
        <v>66</v>
      </c>
      <c r="X8" s="75" t="s">
        <v>22</v>
      </c>
      <c r="Y8" s="75" t="s">
        <v>68</v>
      </c>
      <c r="Z8" s="75" t="s">
        <v>66</v>
      </c>
      <c r="AA8" s="75" t="s">
        <v>25</v>
      </c>
      <c r="AB8" s="75" t="s">
        <v>27</v>
      </c>
      <c r="AC8" s="75" t="s">
        <v>26</v>
      </c>
      <c r="AD8" s="75" t="s">
        <v>23</v>
      </c>
      <c r="AE8" s="75" t="s">
        <v>27</v>
      </c>
      <c r="AF8" s="75" t="s">
        <v>9</v>
      </c>
      <c r="AG8" s="75" t="s">
        <v>23</v>
      </c>
      <c r="AH8" s="75" t="s">
        <v>24</v>
      </c>
      <c r="AI8" s="75" t="s">
        <v>9</v>
      </c>
      <c r="AJ8" s="76" t="s">
        <v>69</v>
      </c>
      <c r="AK8" s="77" t="s">
        <v>28</v>
      </c>
    </row>
    <row r="9" spans="1:38" ht="131.25" customHeight="1">
      <c r="A9" s="16" t="s">
        <v>29</v>
      </c>
      <c r="B9" s="94" t="s">
        <v>72</v>
      </c>
      <c r="C9" s="95" t="s">
        <v>73</v>
      </c>
      <c r="D9" s="23" t="s">
        <v>74</v>
      </c>
      <c r="E9" s="23" t="s">
        <v>75</v>
      </c>
      <c r="F9" s="23" t="s">
        <v>76</v>
      </c>
      <c r="G9" s="23" t="s">
        <v>77</v>
      </c>
      <c r="H9" s="23" t="s">
        <v>78</v>
      </c>
      <c r="I9" s="23"/>
      <c r="J9" s="23"/>
      <c r="K9" s="23"/>
      <c r="L9" s="23"/>
      <c r="M9" s="23"/>
      <c r="N9" s="23"/>
      <c r="O9" s="23"/>
      <c r="P9" s="23"/>
      <c r="Q9" s="23"/>
      <c r="R9" s="23"/>
      <c r="S9" s="23"/>
      <c r="T9" s="23"/>
      <c r="U9" s="23"/>
      <c r="V9" s="23"/>
      <c r="W9" s="23"/>
      <c r="X9" s="23"/>
      <c r="Y9" s="23"/>
      <c r="Z9" s="23"/>
      <c r="AA9" s="23"/>
      <c r="AB9" s="23"/>
      <c r="AC9" s="23"/>
      <c r="AD9" s="23"/>
      <c r="AE9" s="23" t="s">
        <v>79</v>
      </c>
      <c r="AF9" s="23"/>
      <c r="AG9" s="23" t="s">
        <v>80</v>
      </c>
      <c r="AH9" s="23" t="s">
        <v>81</v>
      </c>
      <c r="AI9" s="23" t="s">
        <v>82</v>
      </c>
      <c r="AJ9" s="23" t="s">
        <v>83</v>
      </c>
      <c r="AK9" s="78" t="s">
        <v>84</v>
      </c>
      <c r="AL9" s="96"/>
    </row>
    <row r="10" spans="1:38" ht="60" customHeight="1">
      <c r="A10" s="16" t="s">
        <v>30</v>
      </c>
      <c r="B10" s="97" t="s">
        <v>85</v>
      </c>
      <c r="C10" s="98" t="s">
        <v>86</v>
      </c>
      <c r="D10" s="31" t="s">
        <v>87</v>
      </c>
      <c r="E10" s="31" t="s">
        <v>88</v>
      </c>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79"/>
      <c r="AK10" s="80"/>
      <c r="AL10" s="96"/>
    </row>
    <row r="11" spans="1:38" ht="85.5" customHeight="1">
      <c r="A11" s="35" t="s">
        <v>31</v>
      </c>
      <c r="B11" s="94" t="s">
        <v>89</v>
      </c>
      <c r="C11" s="98"/>
      <c r="D11" s="31"/>
      <c r="E11" s="31"/>
      <c r="F11" s="31" t="s">
        <v>90</v>
      </c>
      <c r="G11" s="31" t="s">
        <v>91</v>
      </c>
      <c r="H11" s="31" t="s">
        <v>92</v>
      </c>
      <c r="I11" s="31"/>
      <c r="J11" s="31"/>
      <c r="K11" s="31"/>
      <c r="L11" s="31"/>
      <c r="M11" s="31"/>
      <c r="N11" s="31"/>
      <c r="O11" s="31"/>
      <c r="P11" s="31"/>
      <c r="Q11" s="31"/>
      <c r="R11" s="31"/>
      <c r="S11" s="31"/>
      <c r="T11" s="31"/>
      <c r="U11" s="31"/>
      <c r="V11" s="31"/>
      <c r="W11" s="31"/>
      <c r="X11" s="31"/>
      <c r="Y11" s="31"/>
      <c r="Z11" s="31"/>
      <c r="AA11" s="31"/>
      <c r="AB11" s="31" t="s">
        <v>93</v>
      </c>
      <c r="AC11" s="23" t="s">
        <v>94</v>
      </c>
      <c r="AD11" s="31" t="s">
        <v>95</v>
      </c>
      <c r="AE11" s="23" t="s">
        <v>96</v>
      </c>
      <c r="AF11" s="23"/>
      <c r="AG11" s="23" t="s">
        <v>80</v>
      </c>
      <c r="AH11" s="23" t="s">
        <v>81</v>
      </c>
      <c r="AI11" s="23" t="s">
        <v>82</v>
      </c>
      <c r="AJ11" s="23" t="s">
        <v>83</v>
      </c>
      <c r="AK11" s="78" t="s">
        <v>84</v>
      </c>
      <c r="AL11" s="96"/>
    </row>
    <row r="12" spans="1:38" ht="108" customHeight="1">
      <c r="A12" s="16" t="s">
        <v>33</v>
      </c>
      <c r="B12" s="97" t="s">
        <v>97</v>
      </c>
      <c r="C12" s="98" t="s">
        <v>98</v>
      </c>
      <c r="D12" s="31" t="s">
        <v>99</v>
      </c>
      <c r="E12" s="31" t="s">
        <v>100</v>
      </c>
      <c r="F12" s="31"/>
      <c r="G12" s="31"/>
      <c r="H12" s="31"/>
      <c r="I12" s="31" t="s">
        <v>101</v>
      </c>
      <c r="J12" s="31"/>
      <c r="K12" s="31"/>
      <c r="L12" s="31"/>
      <c r="M12" s="31" t="s">
        <v>102</v>
      </c>
      <c r="N12" s="31"/>
      <c r="O12" s="31" t="s">
        <v>103</v>
      </c>
      <c r="P12" s="31" t="s">
        <v>104</v>
      </c>
      <c r="Q12" s="31" t="s">
        <v>105</v>
      </c>
      <c r="R12" s="31"/>
      <c r="S12" s="31" t="s">
        <v>106</v>
      </c>
      <c r="T12" s="31" t="s">
        <v>107</v>
      </c>
      <c r="U12" s="31" t="s">
        <v>108</v>
      </c>
      <c r="V12" s="31"/>
      <c r="W12" s="31" t="s">
        <v>109</v>
      </c>
      <c r="X12" s="31" t="s">
        <v>110</v>
      </c>
      <c r="Y12" s="31"/>
      <c r="Z12" s="31" t="s">
        <v>111</v>
      </c>
      <c r="AA12" s="31" t="s">
        <v>112</v>
      </c>
      <c r="AB12" s="31" t="s">
        <v>113</v>
      </c>
      <c r="AC12" s="31" t="s">
        <v>114</v>
      </c>
      <c r="AD12" s="31" t="s">
        <v>115</v>
      </c>
      <c r="AE12" s="31"/>
      <c r="AF12" s="31" t="s">
        <v>35</v>
      </c>
      <c r="AG12" s="23" t="s">
        <v>116</v>
      </c>
      <c r="AH12" s="23" t="s">
        <v>116</v>
      </c>
      <c r="AI12" s="23" t="s">
        <v>116</v>
      </c>
      <c r="AJ12" s="23" t="s">
        <v>116</v>
      </c>
      <c r="AK12" s="78" t="s">
        <v>116</v>
      </c>
      <c r="AL12" s="96"/>
    </row>
    <row r="13" spans="1:38" ht="237.75" customHeight="1">
      <c r="A13" s="16" t="s">
        <v>36</v>
      </c>
      <c r="B13" s="97" t="s">
        <v>117</v>
      </c>
      <c r="C13" s="98" t="s">
        <v>118</v>
      </c>
      <c r="D13" s="31" t="s">
        <v>119</v>
      </c>
      <c r="E13" s="31" t="s">
        <v>120</v>
      </c>
      <c r="F13" s="31"/>
      <c r="G13" s="31"/>
      <c r="H13" s="31"/>
      <c r="I13" s="31" t="s">
        <v>121</v>
      </c>
      <c r="J13" s="31" t="s">
        <v>122</v>
      </c>
      <c r="K13" s="31" t="s">
        <v>123</v>
      </c>
      <c r="L13" s="31" t="s">
        <v>123</v>
      </c>
      <c r="M13" s="31" t="s">
        <v>124</v>
      </c>
      <c r="N13" s="31" t="s">
        <v>125</v>
      </c>
      <c r="O13" s="31"/>
      <c r="P13" s="31"/>
      <c r="Q13" s="31" t="s">
        <v>126</v>
      </c>
      <c r="R13" s="31"/>
      <c r="S13" s="31"/>
      <c r="T13" s="31" t="s">
        <v>127</v>
      </c>
      <c r="U13" s="31" t="s">
        <v>128</v>
      </c>
      <c r="V13" s="31" t="s">
        <v>129</v>
      </c>
      <c r="W13" s="31" t="s">
        <v>130</v>
      </c>
      <c r="X13" s="31" t="s">
        <v>131</v>
      </c>
      <c r="Y13" s="31"/>
      <c r="Z13" s="31" t="s">
        <v>132</v>
      </c>
      <c r="AA13" s="31" t="s">
        <v>133</v>
      </c>
      <c r="AB13" s="31" t="s">
        <v>134</v>
      </c>
      <c r="AC13" s="31"/>
      <c r="AD13" s="31"/>
      <c r="AE13" s="31" t="s">
        <v>135</v>
      </c>
      <c r="AF13" s="31" t="s">
        <v>39</v>
      </c>
      <c r="AG13" s="31"/>
      <c r="AH13" s="31"/>
      <c r="AI13" s="31"/>
      <c r="AJ13" s="79"/>
      <c r="AK13" s="80"/>
      <c r="AL13" s="96"/>
    </row>
    <row r="14" spans="1:38" ht="290.25" customHeight="1">
      <c r="A14" s="16" t="s">
        <v>40</v>
      </c>
      <c r="B14" s="97" t="s">
        <v>136</v>
      </c>
      <c r="C14" s="98" t="s">
        <v>137</v>
      </c>
      <c r="D14" s="31" t="s">
        <v>138</v>
      </c>
      <c r="E14" s="31" t="s">
        <v>139</v>
      </c>
      <c r="F14" s="31"/>
      <c r="G14" s="31"/>
      <c r="H14" s="31"/>
      <c r="I14" s="31" t="s">
        <v>140</v>
      </c>
      <c r="J14" s="31" t="s">
        <v>141</v>
      </c>
      <c r="K14" s="31" t="s">
        <v>142</v>
      </c>
      <c r="L14" s="31" t="s">
        <v>143</v>
      </c>
      <c r="M14" s="31" t="s">
        <v>144</v>
      </c>
      <c r="N14" s="31" t="s">
        <v>145</v>
      </c>
      <c r="O14" s="31" t="s">
        <v>146</v>
      </c>
      <c r="P14" s="31" t="s">
        <v>147</v>
      </c>
      <c r="Q14" s="31" t="s">
        <v>148</v>
      </c>
      <c r="R14" s="31" t="s">
        <v>149</v>
      </c>
      <c r="S14" s="31" t="s">
        <v>150</v>
      </c>
      <c r="T14" s="31"/>
      <c r="U14" s="31"/>
      <c r="V14" s="31"/>
      <c r="W14" s="31"/>
      <c r="X14" s="31"/>
      <c r="Y14" s="31"/>
      <c r="Z14" s="31" t="s">
        <v>151</v>
      </c>
      <c r="AA14" s="31" t="s">
        <v>152</v>
      </c>
      <c r="AB14" s="31"/>
      <c r="AC14" s="31" t="s">
        <v>153</v>
      </c>
      <c r="AD14" s="31"/>
      <c r="AE14" s="31" t="s">
        <v>154</v>
      </c>
      <c r="AF14" s="31"/>
      <c r="AG14" s="31"/>
      <c r="AH14" s="31"/>
      <c r="AI14" s="31"/>
      <c r="AJ14" s="79"/>
      <c r="AK14" s="80"/>
      <c r="AL14" s="96"/>
    </row>
    <row r="15" spans="1:38" ht="101.25" customHeight="1">
      <c r="A15" s="16" t="s">
        <v>42</v>
      </c>
      <c r="B15" s="97" t="s">
        <v>155</v>
      </c>
      <c r="C15" s="98"/>
      <c r="D15" s="31" t="s">
        <v>156</v>
      </c>
      <c r="E15" s="31" t="s">
        <v>157</v>
      </c>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t="s">
        <v>158</v>
      </c>
      <c r="AF15" s="31"/>
      <c r="AG15" s="31"/>
      <c r="AH15" s="31"/>
      <c r="AI15" s="31"/>
      <c r="AJ15" s="79"/>
      <c r="AK15" s="80"/>
      <c r="AL15" s="96"/>
    </row>
    <row r="16" spans="1:38" ht="40.5" customHeight="1">
      <c r="A16" s="16" t="s">
        <v>43</v>
      </c>
      <c r="B16" s="97" t="s">
        <v>159</v>
      </c>
      <c r="C16" s="98"/>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79"/>
      <c r="AK16" s="80"/>
      <c r="AL16" s="96"/>
    </row>
    <row r="17" spans="1:38" ht="45" customHeight="1">
      <c r="A17" s="16" t="s">
        <v>44</v>
      </c>
      <c r="B17" s="97" t="s">
        <v>160</v>
      </c>
      <c r="C17" s="98" t="s">
        <v>161</v>
      </c>
      <c r="D17" s="31" t="s">
        <v>162</v>
      </c>
      <c r="E17" s="31" t="s">
        <v>163</v>
      </c>
      <c r="F17" s="31"/>
      <c r="G17" s="31"/>
      <c r="H17" s="31"/>
      <c r="I17" s="31"/>
      <c r="J17" s="31"/>
      <c r="K17" s="31"/>
      <c r="L17" s="31"/>
      <c r="M17" s="31"/>
      <c r="N17" s="31"/>
      <c r="O17" s="31"/>
      <c r="P17" s="31"/>
      <c r="Q17" s="31"/>
      <c r="R17" s="31"/>
      <c r="S17" s="31"/>
      <c r="T17" s="31"/>
      <c r="U17" s="31"/>
      <c r="V17" s="31"/>
      <c r="W17" s="31"/>
      <c r="X17" s="31" t="s">
        <v>164</v>
      </c>
      <c r="Y17" s="31"/>
      <c r="Z17" s="31"/>
      <c r="AA17" s="31"/>
      <c r="AB17" s="31"/>
      <c r="AC17" s="31"/>
      <c r="AD17" s="31" t="s">
        <v>165</v>
      </c>
      <c r="AE17" s="31"/>
      <c r="AF17" s="31"/>
      <c r="AG17" s="31"/>
      <c r="AH17" s="31"/>
      <c r="AI17" s="31"/>
      <c r="AJ17" s="79"/>
      <c r="AK17" s="80"/>
      <c r="AL17" s="96"/>
    </row>
    <row r="18" spans="1:38" ht="153" customHeight="1">
      <c r="A18" s="16" t="s">
        <v>45</v>
      </c>
      <c r="B18" s="97" t="s">
        <v>166</v>
      </c>
      <c r="C18" s="98"/>
      <c r="D18" s="31" t="s">
        <v>167</v>
      </c>
      <c r="E18" s="31" t="s">
        <v>168</v>
      </c>
      <c r="F18" s="31"/>
      <c r="G18" s="31"/>
      <c r="H18" s="31"/>
      <c r="I18" s="31"/>
      <c r="J18" s="31"/>
      <c r="K18" s="31" t="s">
        <v>169</v>
      </c>
      <c r="L18" s="31" t="s">
        <v>170</v>
      </c>
      <c r="M18" s="31"/>
      <c r="N18" s="31"/>
      <c r="O18" s="31"/>
      <c r="P18" s="31"/>
      <c r="Q18" s="31"/>
      <c r="R18" s="31"/>
      <c r="S18" s="31"/>
      <c r="T18" s="31" t="s">
        <v>171</v>
      </c>
      <c r="U18" s="31" t="s">
        <v>172</v>
      </c>
      <c r="V18" s="31" t="s">
        <v>173</v>
      </c>
      <c r="W18" s="31" t="s">
        <v>174</v>
      </c>
      <c r="X18" s="31" t="s">
        <v>175</v>
      </c>
      <c r="Y18" s="31" t="s">
        <v>176</v>
      </c>
      <c r="Z18" s="31" t="s">
        <v>177</v>
      </c>
      <c r="AA18" s="31"/>
      <c r="AB18" s="31" t="s">
        <v>178</v>
      </c>
      <c r="AC18" s="31" t="s">
        <v>179</v>
      </c>
      <c r="AD18" s="31"/>
      <c r="AE18" s="31"/>
      <c r="AF18" s="31" t="s">
        <v>47</v>
      </c>
      <c r="AG18" s="31"/>
      <c r="AH18" s="31"/>
      <c r="AI18" s="31"/>
      <c r="AJ18" s="79"/>
      <c r="AK18" s="80"/>
      <c r="AL18" s="96"/>
    </row>
    <row r="19" spans="1:38" ht="102" customHeight="1">
      <c r="A19" s="16" t="s">
        <v>48</v>
      </c>
      <c r="B19" s="97" t="s">
        <v>180</v>
      </c>
      <c r="C19" s="98" t="s">
        <v>181</v>
      </c>
      <c r="D19" s="31" t="s">
        <v>182</v>
      </c>
      <c r="E19" s="31" t="s">
        <v>183</v>
      </c>
      <c r="F19" s="31" t="s">
        <v>184</v>
      </c>
      <c r="G19" s="31" t="s">
        <v>185</v>
      </c>
      <c r="H19" s="31" t="s">
        <v>186</v>
      </c>
      <c r="I19" s="31"/>
      <c r="J19" s="31"/>
      <c r="K19" s="31"/>
      <c r="L19" s="31"/>
      <c r="M19" s="31"/>
      <c r="N19" s="31"/>
      <c r="O19" s="31" t="s">
        <v>187</v>
      </c>
      <c r="P19" s="31" t="s">
        <v>188</v>
      </c>
      <c r="Q19" s="31" t="s">
        <v>189</v>
      </c>
      <c r="R19" s="31" t="s">
        <v>190</v>
      </c>
      <c r="S19" s="31" t="s">
        <v>191</v>
      </c>
      <c r="T19" s="31"/>
      <c r="U19" s="31"/>
      <c r="V19" s="31"/>
      <c r="W19" s="31"/>
      <c r="X19" s="31"/>
      <c r="Y19" s="31"/>
      <c r="Z19" s="31" t="s">
        <v>132</v>
      </c>
      <c r="AA19" s="31" t="s">
        <v>192</v>
      </c>
      <c r="AB19" s="31"/>
      <c r="AC19" s="31"/>
      <c r="AD19" s="31"/>
      <c r="AE19" s="31"/>
      <c r="AF19" s="31"/>
      <c r="AG19" s="23" t="s">
        <v>116</v>
      </c>
      <c r="AH19" s="23" t="s">
        <v>116</v>
      </c>
      <c r="AI19" s="23" t="s">
        <v>116</v>
      </c>
      <c r="AJ19" s="23" t="s">
        <v>116</v>
      </c>
      <c r="AK19" s="78" t="s">
        <v>116</v>
      </c>
      <c r="AL19" s="96"/>
    </row>
    <row r="20" spans="1:38" ht="228.75" customHeight="1">
      <c r="A20" s="16" t="s">
        <v>49</v>
      </c>
      <c r="B20" s="97" t="s">
        <v>193</v>
      </c>
      <c r="C20" s="98" t="s">
        <v>194</v>
      </c>
      <c r="D20" s="31" t="s">
        <v>195</v>
      </c>
      <c r="E20" s="31" t="s">
        <v>196</v>
      </c>
      <c r="F20" s="31" t="s">
        <v>197</v>
      </c>
      <c r="G20" s="31" t="s">
        <v>198</v>
      </c>
      <c r="H20" s="31" t="s">
        <v>199</v>
      </c>
      <c r="I20" s="31" t="s">
        <v>200</v>
      </c>
      <c r="J20" s="31" t="s">
        <v>201</v>
      </c>
      <c r="K20" s="31" t="s">
        <v>202</v>
      </c>
      <c r="L20" s="31" t="s">
        <v>203</v>
      </c>
      <c r="M20" s="31" t="s">
        <v>204</v>
      </c>
      <c r="N20" s="31" t="s">
        <v>205</v>
      </c>
      <c r="O20" s="31" t="s">
        <v>206</v>
      </c>
      <c r="P20" s="31" t="s">
        <v>207</v>
      </c>
      <c r="Q20" s="31" t="s">
        <v>208</v>
      </c>
      <c r="R20" s="31" t="s">
        <v>209</v>
      </c>
      <c r="S20" s="31" t="s">
        <v>210</v>
      </c>
      <c r="T20" s="31"/>
      <c r="U20" s="31"/>
      <c r="V20" s="31"/>
      <c r="W20" s="31"/>
      <c r="X20" s="31"/>
      <c r="Y20" s="31"/>
      <c r="Z20" s="31"/>
      <c r="AA20" s="31"/>
      <c r="AB20" s="31"/>
      <c r="AC20" s="31"/>
      <c r="AD20" s="31" t="s">
        <v>211</v>
      </c>
      <c r="AE20" s="31" t="s">
        <v>212</v>
      </c>
      <c r="AF20" s="31" t="s">
        <v>50</v>
      </c>
      <c r="AG20" s="31"/>
      <c r="AH20" s="31"/>
      <c r="AI20" s="31"/>
      <c r="AJ20" s="79"/>
      <c r="AK20" s="80"/>
      <c r="AL20" s="96"/>
    </row>
    <row r="21" spans="1:38" ht="46.5" customHeight="1">
      <c r="A21" s="16" t="s">
        <v>51</v>
      </c>
      <c r="B21" s="97" t="s">
        <v>213</v>
      </c>
      <c r="C21" s="98" t="s">
        <v>214</v>
      </c>
      <c r="D21" s="31" t="s">
        <v>215</v>
      </c>
      <c r="E21" s="31" t="s">
        <v>157</v>
      </c>
      <c r="F21" s="31" t="s">
        <v>216</v>
      </c>
      <c r="G21" s="31" t="s">
        <v>217</v>
      </c>
      <c r="H21" s="31" t="s">
        <v>218</v>
      </c>
      <c r="I21" s="31"/>
      <c r="J21" s="31"/>
      <c r="K21" s="31"/>
      <c r="L21" s="31"/>
      <c r="M21" s="31"/>
      <c r="N21" s="31"/>
      <c r="O21" s="31"/>
      <c r="P21" s="31"/>
      <c r="Q21" s="31"/>
      <c r="R21" s="31"/>
      <c r="S21" s="31"/>
      <c r="T21" s="31"/>
      <c r="U21" s="31"/>
      <c r="V21" s="31"/>
      <c r="W21" s="31"/>
      <c r="X21" s="31"/>
      <c r="Y21" s="31"/>
      <c r="Z21" s="31"/>
      <c r="AA21" s="31"/>
      <c r="AB21" s="31"/>
      <c r="AC21" s="31"/>
      <c r="AD21" s="31" t="s">
        <v>219</v>
      </c>
      <c r="AE21" s="31"/>
      <c r="AF21" s="31"/>
      <c r="AG21" s="31"/>
      <c r="AH21" s="31"/>
      <c r="AI21" s="31"/>
      <c r="AJ21" s="79"/>
      <c r="AK21" s="80"/>
      <c r="AL21" s="96"/>
    </row>
    <row r="22" spans="1:38" ht="75" customHeight="1">
      <c r="A22" s="16" t="s">
        <v>53</v>
      </c>
      <c r="B22" s="97" t="s">
        <v>220</v>
      </c>
      <c r="C22" s="98"/>
      <c r="D22" s="31"/>
      <c r="E22" s="31" t="s">
        <v>221</v>
      </c>
      <c r="F22" s="31" t="s">
        <v>222</v>
      </c>
      <c r="G22" s="31" t="s">
        <v>223</v>
      </c>
      <c r="H22" s="31" t="s">
        <v>224</v>
      </c>
      <c r="I22" s="31"/>
      <c r="J22" s="31"/>
      <c r="K22" s="31"/>
      <c r="L22" s="31"/>
      <c r="M22" s="31"/>
      <c r="N22" s="31"/>
      <c r="O22" s="31"/>
      <c r="P22" s="31"/>
      <c r="Q22" s="31"/>
      <c r="R22" s="31"/>
      <c r="S22" s="31"/>
      <c r="T22" s="31"/>
      <c r="U22" s="31"/>
      <c r="V22" s="31"/>
      <c r="W22" s="31"/>
      <c r="X22" s="31"/>
      <c r="Y22" s="31"/>
      <c r="Z22" s="31"/>
      <c r="AA22" s="31"/>
      <c r="AB22" s="31"/>
      <c r="AC22" s="31"/>
      <c r="AD22" s="31" t="s">
        <v>225</v>
      </c>
      <c r="AE22" s="31" t="s">
        <v>226</v>
      </c>
      <c r="AF22" s="31"/>
      <c r="AG22" s="31"/>
      <c r="AH22" s="31"/>
      <c r="AI22" s="31"/>
      <c r="AJ22" s="79"/>
      <c r="AK22" s="80"/>
      <c r="AL22" s="96"/>
    </row>
    <row r="23" spans="1:38" ht="42" customHeight="1">
      <c r="A23" s="16" t="s">
        <v>55</v>
      </c>
      <c r="B23" s="97" t="s">
        <v>227</v>
      </c>
      <c r="C23" s="98"/>
      <c r="D23" s="31"/>
      <c r="E23" s="31"/>
      <c r="F23" s="31"/>
      <c r="G23" s="31"/>
      <c r="H23" s="31"/>
      <c r="I23" s="31"/>
      <c r="J23" s="31"/>
      <c r="K23" s="31"/>
      <c r="L23" s="31"/>
      <c r="M23" s="31"/>
      <c r="N23" s="31"/>
      <c r="O23" s="31"/>
      <c r="P23" s="31"/>
      <c r="Q23" s="31"/>
      <c r="R23" s="31"/>
      <c r="S23" s="31"/>
      <c r="T23" s="31"/>
      <c r="U23" s="31"/>
      <c r="V23" s="31" t="s">
        <v>228</v>
      </c>
      <c r="W23" s="31"/>
      <c r="X23" s="31"/>
      <c r="Y23" s="31" t="s">
        <v>229</v>
      </c>
      <c r="Z23" s="31"/>
      <c r="AA23" s="31"/>
      <c r="AB23" s="31"/>
      <c r="AC23" s="31"/>
      <c r="AD23" s="31" t="s">
        <v>230</v>
      </c>
      <c r="AE23" s="31" t="s">
        <v>231</v>
      </c>
      <c r="AF23" s="31"/>
      <c r="AG23" s="31"/>
      <c r="AH23" s="31"/>
      <c r="AI23" s="31"/>
      <c r="AJ23" s="79"/>
      <c r="AK23" s="80"/>
      <c r="AL23" s="96"/>
    </row>
    <row r="24" spans="1:38" ht="84.75" customHeight="1">
      <c r="A24" s="16" t="s">
        <v>56</v>
      </c>
      <c r="B24" s="97" t="s">
        <v>232</v>
      </c>
      <c r="C24" s="98" t="s">
        <v>233</v>
      </c>
      <c r="D24" s="31" t="s">
        <v>234</v>
      </c>
      <c r="E24" s="31" t="s">
        <v>235</v>
      </c>
      <c r="F24" s="31" t="s">
        <v>236</v>
      </c>
      <c r="G24" s="31" t="s">
        <v>237</v>
      </c>
      <c r="H24" s="31" t="s">
        <v>238</v>
      </c>
      <c r="I24" s="31" t="s">
        <v>239</v>
      </c>
      <c r="J24" s="31" t="s">
        <v>240</v>
      </c>
      <c r="K24" s="31" t="s">
        <v>241</v>
      </c>
      <c r="L24" s="31" t="s">
        <v>242</v>
      </c>
      <c r="M24" s="31" t="s">
        <v>243</v>
      </c>
      <c r="N24" s="31" t="s">
        <v>244</v>
      </c>
      <c r="O24" s="31"/>
      <c r="P24" s="31"/>
      <c r="Q24" s="31"/>
      <c r="R24" s="31"/>
      <c r="S24" s="31"/>
      <c r="T24" s="31"/>
      <c r="U24" s="31" t="s">
        <v>245</v>
      </c>
      <c r="V24" s="31" t="s">
        <v>246</v>
      </c>
      <c r="W24" s="31" t="s">
        <v>247</v>
      </c>
      <c r="X24" s="31" t="s">
        <v>248</v>
      </c>
      <c r="Y24" s="31" t="s">
        <v>249</v>
      </c>
      <c r="Z24" s="31" t="s">
        <v>250</v>
      </c>
      <c r="AA24" s="31" t="s">
        <v>251</v>
      </c>
      <c r="AB24" s="31" t="s">
        <v>252</v>
      </c>
      <c r="AC24" s="31" t="s">
        <v>179</v>
      </c>
      <c r="AD24" s="31" t="s">
        <v>253</v>
      </c>
      <c r="AE24" s="31" t="s">
        <v>254</v>
      </c>
      <c r="AF24" s="31"/>
      <c r="AG24" s="31"/>
      <c r="AH24" s="31"/>
      <c r="AI24" s="31"/>
      <c r="AJ24" s="79"/>
      <c r="AK24" s="80"/>
      <c r="AL24" s="96"/>
    </row>
    <row r="25" spans="1:38" ht="211.5" customHeight="1">
      <c r="A25" s="16" t="s">
        <v>59</v>
      </c>
      <c r="B25" s="97" t="s">
        <v>255</v>
      </c>
      <c r="C25" s="98" t="s">
        <v>256</v>
      </c>
      <c r="D25" s="31" t="s">
        <v>257</v>
      </c>
      <c r="E25" s="31" t="s">
        <v>258</v>
      </c>
      <c r="F25" s="31" t="s">
        <v>259</v>
      </c>
      <c r="G25" s="31" t="s">
        <v>260</v>
      </c>
      <c r="H25" s="31" t="s">
        <v>261</v>
      </c>
      <c r="I25" s="31"/>
      <c r="J25" s="31"/>
      <c r="K25" s="31"/>
      <c r="L25" s="31"/>
      <c r="M25" s="31"/>
      <c r="N25" s="31"/>
      <c r="O25" s="31"/>
      <c r="P25" s="31"/>
      <c r="Q25" s="31"/>
      <c r="R25" s="31"/>
      <c r="S25" s="31"/>
      <c r="T25" s="31" t="s">
        <v>262</v>
      </c>
      <c r="U25" s="31" t="s">
        <v>263</v>
      </c>
      <c r="V25" s="31" t="s">
        <v>264</v>
      </c>
      <c r="W25" s="31" t="s">
        <v>265</v>
      </c>
      <c r="X25" s="31" t="s">
        <v>266</v>
      </c>
      <c r="Y25" s="31" t="s">
        <v>267</v>
      </c>
      <c r="Z25" s="31" t="s">
        <v>268</v>
      </c>
      <c r="AA25" s="31" t="s">
        <v>269</v>
      </c>
      <c r="AB25" s="31"/>
      <c r="AC25" s="31"/>
      <c r="AD25" s="31" t="s">
        <v>270</v>
      </c>
      <c r="AE25" s="31" t="s">
        <v>271</v>
      </c>
      <c r="AF25" s="31"/>
      <c r="AG25" s="31"/>
      <c r="AH25" s="31"/>
      <c r="AI25" s="31"/>
      <c r="AJ25" s="79"/>
      <c r="AK25" s="80"/>
      <c r="AL25" s="96"/>
    </row>
    <row r="26" spans="1:38" ht="184.5" customHeight="1">
      <c r="A26" s="40" t="s">
        <v>60</v>
      </c>
      <c r="B26" s="99" t="s">
        <v>272</v>
      </c>
      <c r="C26" s="100" t="s">
        <v>273</v>
      </c>
      <c r="D26" s="44" t="s">
        <v>274</v>
      </c>
      <c r="E26" s="44" t="s">
        <v>275</v>
      </c>
      <c r="F26" s="44" t="s">
        <v>276</v>
      </c>
      <c r="G26" s="44" t="s">
        <v>277</v>
      </c>
      <c r="H26" s="44" t="s">
        <v>278</v>
      </c>
      <c r="I26" s="44"/>
      <c r="J26" s="44"/>
      <c r="K26" s="44"/>
      <c r="L26" s="44"/>
      <c r="M26" s="44"/>
      <c r="N26" s="44"/>
      <c r="O26" s="44"/>
      <c r="P26" s="44"/>
      <c r="Q26" s="44"/>
      <c r="R26" s="44"/>
      <c r="S26" s="44"/>
      <c r="T26" s="44" t="s">
        <v>279</v>
      </c>
      <c r="U26" s="44" t="s">
        <v>280</v>
      </c>
      <c r="V26" s="44" t="s">
        <v>281</v>
      </c>
      <c r="W26" s="44" t="s">
        <v>282</v>
      </c>
      <c r="X26" s="44" t="s">
        <v>283</v>
      </c>
      <c r="Y26" s="44" t="s">
        <v>284</v>
      </c>
      <c r="Z26" s="44" t="s">
        <v>285</v>
      </c>
      <c r="AA26" s="44"/>
      <c r="AB26" s="44" t="s">
        <v>286</v>
      </c>
      <c r="AC26" s="44" t="s">
        <v>287</v>
      </c>
      <c r="AD26" s="44"/>
      <c r="AE26" s="44" t="s">
        <v>288</v>
      </c>
      <c r="AF26" s="44"/>
      <c r="AG26" s="44"/>
      <c r="AH26" s="44"/>
      <c r="AI26" s="44"/>
      <c r="AJ26" s="81"/>
      <c r="AK26" s="82"/>
      <c r="AL26" s="96"/>
    </row>
    <row r="27" spans="1:38" ht="72" customHeight="1">
      <c r="A27" s="16" t="s">
        <v>61</v>
      </c>
      <c r="B27" s="97" t="s">
        <v>289</v>
      </c>
      <c r="C27" s="98"/>
      <c r="D27" s="31"/>
      <c r="E27" s="31" t="s">
        <v>290</v>
      </c>
      <c r="F27" s="31" t="s">
        <v>291</v>
      </c>
      <c r="G27" s="31" t="s">
        <v>292</v>
      </c>
      <c r="H27" s="31" t="s">
        <v>293</v>
      </c>
      <c r="I27" s="31"/>
      <c r="J27" s="31"/>
      <c r="K27" s="31"/>
      <c r="L27" s="31"/>
      <c r="M27" s="31"/>
      <c r="N27" s="31"/>
      <c r="O27" s="31" t="s">
        <v>294</v>
      </c>
      <c r="P27" s="31" t="s">
        <v>295</v>
      </c>
      <c r="Q27" s="31" t="s">
        <v>296</v>
      </c>
      <c r="R27" s="31" t="s">
        <v>297</v>
      </c>
      <c r="S27" s="31" t="s">
        <v>298</v>
      </c>
      <c r="T27" s="31"/>
      <c r="U27" s="31"/>
      <c r="V27" s="31"/>
      <c r="W27" s="31"/>
      <c r="X27" s="31"/>
      <c r="Y27" s="31"/>
      <c r="Z27" s="31"/>
      <c r="AA27" s="31"/>
      <c r="AB27" s="31"/>
      <c r="AC27" s="31"/>
      <c r="AD27" s="31"/>
      <c r="AE27" s="31"/>
      <c r="AF27" s="31"/>
      <c r="AG27" s="23" t="s">
        <v>80</v>
      </c>
      <c r="AH27" s="23" t="s">
        <v>81</v>
      </c>
      <c r="AI27" s="23" t="s">
        <v>82</v>
      </c>
      <c r="AJ27" s="23" t="s">
        <v>83</v>
      </c>
      <c r="AK27" s="78" t="s">
        <v>84</v>
      </c>
      <c r="AL27" s="96"/>
    </row>
    <row r="28" spans="1:38" ht="210" customHeight="1">
      <c r="A28" s="16" t="s">
        <v>62</v>
      </c>
      <c r="B28" s="97" t="s">
        <v>299</v>
      </c>
      <c r="C28" s="98" t="s">
        <v>300</v>
      </c>
      <c r="D28" s="31" t="s">
        <v>301</v>
      </c>
      <c r="E28" s="31" t="s">
        <v>302</v>
      </c>
      <c r="F28" s="31" t="s">
        <v>303</v>
      </c>
      <c r="G28" s="31" t="s">
        <v>304</v>
      </c>
      <c r="H28" s="31" t="s">
        <v>305</v>
      </c>
      <c r="I28" s="31"/>
      <c r="J28" s="31"/>
      <c r="K28" s="31"/>
      <c r="L28" s="31"/>
      <c r="M28" s="31"/>
      <c r="N28" s="31"/>
      <c r="O28" s="31" t="s">
        <v>306</v>
      </c>
      <c r="P28" s="31" t="s">
        <v>307</v>
      </c>
      <c r="Q28" s="31" t="s">
        <v>308</v>
      </c>
      <c r="R28" s="31" t="s">
        <v>309</v>
      </c>
      <c r="S28" s="31" t="s">
        <v>310</v>
      </c>
      <c r="T28" s="31"/>
      <c r="U28" s="31"/>
      <c r="V28" s="31"/>
      <c r="W28" s="31"/>
      <c r="X28" s="31"/>
      <c r="Y28" s="31"/>
      <c r="Z28" s="31" t="s">
        <v>311</v>
      </c>
      <c r="AA28" s="31"/>
      <c r="AB28" s="31" t="s">
        <v>312</v>
      </c>
      <c r="AC28" s="31"/>
      <c r="AD28" s="31"/>
      <c r="AE28" s="31"/>
      <c r="AF28" s="31"/>
      <c r="AG28" s="31"/>
      <c r="AH28" s="31"/>
      <c r="AI28" s="31"/>
      <c r="AJ28" s="79"/>
      <c r="AK28" s="80"/>
      <c r="AL28" s="96"/>
    </row>
    <row r="29" spans="1:38" ht="185.25" customHeight="1">
      <c r="A29" s="16" t="s">
        <v>63</v>
      </c>
      <c r="B29" s="97" t="s">
        <v>313</v>
      </c>
      <c r="C29" s="98" t="s">
        <v>314</v>
      </c>
      <c r="D29" s="31" t="s">
        <v>315</v>
      </c>
      <c r="E29" s="31"/>
      <c r="F29" s="31"/>
      <c r="G29" s="31"/>
      <c r="H29" s="31"/>
      <c r="I29" s="31"/>
      <c r="J29" s="31"/>
      <c r="K29" s="31"/>
      <c r="L29" s="31"/>
      <c r="M29" s="31"/>
      <c r="N29" s="31"/>
      <c r="O29" s="31"/>
      <c r="P29" s="31"/>
      <c r="Q29" s="31"/>
      <c r="R29" s="31"/>
      <c r="S29" s="31"/>
      <c r="T29" s="31"/>
      <c r="U29" s="31"/>
      <c r="V29" s="31"/>
      <c r="W29" s="31"/>
      <c r="X29" s="31"/>
      <c r="Y29" s="31"/>
      <c r="Z29" s="31" t="s">
        <v>316</v>
      </c>
      <c r="AA29" s="31" t="s">
        <v>317</v>
      </c>
      <c r="AB29" s="31" t="s">
        <v>318</v>
      </c>
      <c r="AC29" s="31" t="s">
        <v>319</v>
      </c>
      <c r="AD29" s="31"/>
      <c r="AE29" s="31"/>
      <c r="AF29" s="44"/>
      <c r="AG29" s="31"/>
      <c r="AH29" s="31"/>
      <c r="AI29" s="31"/>
      <c r="AJ29" s="79"/>
      <c r="AK29" s="80"/>
      <c r="AL29" s="96"/>
    </row>
    <row r="30" spans="1:38" ht="121.5" customHeight="1">
      <c r="A30" s="83" t="s">
        <v>64</v>
      </c>
      <c r="B30" s="101" t="s">
        <v>320</v>
      </c>
      <c r="C30" s="102" t="s">
        <v>321</v>
      </c>
      <c r="D30" s="58" t="s">
        <v>322</v>
      </c>
      <c r="E30" s="58" t="s">
        <v>88</v>
      </c>
      <c r="F30" s="58" t="s">
        <v>323</v>
      </c>
      <c r="G30" s="58" t="s">
        <v>324</v>
      </c>
      <c r="H30" s="58" t="s">
        <v>325</v>
      </c>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84"/>
      <c r="AK30" s="85"/>
      <c r="AL30" s="96"/>
    </row>
    <row r="31" spans="1:38" ht="10.5" customHeight="1">
      <c r="A31" s="5"/>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row>
    <row r="32" spans="1:38" ht="10.5" customHeight="1">
      <c r="A32" s="5"/>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row>
    <row r="33" spans="1:37" ht="10.5" customHeight="1">
      <c r="A33" s="5"/>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row>
    <row r="34" spans="1:37" ht="10.5" customHeight="1">
      <c r="A34" s="5"/>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row>
    <row r="35" spans="1:37" ht="10.5" customHeight="1">
      <c r="A35" s="5"/>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row>
    <row r="36" spans="1:37" ht="10.5" customHeight="1">
      <c r="A36" s="5"/>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row>
    <row r="37" spans="1:37" ht="10.5" customHeight="1">
      <c r="A37" s="5"/>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row>
    <row r="38" spans="1:37" ht="10.5" customHeight="1">
      <c r="A38" s="5"/>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row>
    <row r="39" spans="1:37" ht="10.5" customHeight="1">
      <c r="A39" s="5"/>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row>
    <row r="40" spans="1:37" ht="10.5" customHeight="1">
      <c r="A40" s="5"/>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row>
    <row r="41" spans="1:37" ht="10.5" customHeight="1">
      <c r="A41" s="5"/>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row>
    <row r="42" spans="1:37" ht="10.5" customHeight="1">
      <c r="A42" s="5"/>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row>
    <row r="43" spans="1:37" ht="10.5" customHeight="1">
      <c r="A43" s="5"/>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row>
    <row r="44" spans="1:37" ht="10.5" customHeight="1">
      <c r="A44" s="5"/>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row>
    <row r="45" spans="1:37" ht="10.5" customHeight="1">
      <c r="A45" s="5"/>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row>
    <row r="46" spans="1:37" ht="10.5" customHeight="1">
      <c r="A46" s="5"/>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row>
    <row r="47" spans="1:37" ht="10.5" customHeight="1">
      <c r="A47" s="5"/>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row>
    <row r="48" spans="1:37" ht="10.5" customHeight="1">
      <c r="A48" s="5"/>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row>
    <row r="49" spans="1:37" ht="10.5" customHeight="1">
      <c r="A49" s="5"/>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row>
    <row r="50" spans="1:37" ht="10.5" customHeight="1">
      <c r="A50" s="5"/>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row>
    <row r="51" spans="1:37" ht="10.5" customHeight="1">
      <c r="A51" s="5"/>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row>
    <row r="52" spans="1:37" ht="10.5" customHeight="1">
      <c r="A52" s="5"/>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row>
    <row r="53" spans="1:37" ht="10.5" customHeight="1">
      <c r="A53" s="5"/>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row>
    <row r="54" spans="1:37" ht="10.5" customHeight="1">
      <c r="A54" s="5"/>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row>
    <row r="55" spans="1:37" ht="10.5" customHeight="1">
      <c r="A55" s="5"/>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row>
    <row r="56" spans="1:37" ht="10.5" customHeight="1">
      <c r="A56" s="5"/>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row>
    <row r="57" spans="1:37" ht="10.5" customHeight="1">
      <c r="A57" s="5"/>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row>
    <row r="58" spans="1:37" ht="10.5" customHeight="1">
      <c r="A58" s="5"/>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row>
    <row r="59" spans="1:37" ht="10.5" customHeight="1">
      <c r="A59" s="5"/>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row>
    <row r="60" spans="1:37" ht="10.5" customHeight="1">
      <c r="A60" s="5"/>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row>
    <row r="61" spans="1:37" ht="10.5" customHeight="1">
      <c r="A61" s="5"/>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row>
    <row r="62" spans="1:37" ht="10.5" customHeight="1">
      <c r="A62" s="5"/>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row>
    <row r="63" spans="1:37" ht="10.5" customHeight="1">
      <c r="A63" s="5"/>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row>
    <row r="64" spans="1:37" ht="10.5" customHeight="1">
      <c r="A64" s="5"/>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row>
    <row r="65" spans="1:37" ht="10.5" customHeight="1">
      <c r="A65" s="5"/>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row>
    <row r="66" spans="1:37" ht="10.5" customHeight="1">
      <c r="A66" s="5"/>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row>
    <row r="67" spans="1:37" ht="10.5" customHeight="1">
      <c r="A67" s="5"/>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row>
    <row r="68" spans="1:37" ht="10.5" customHeight="1">
      <c r="A68" s="5"/>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10.5" customHeight="1">
      <c r="A69" s="5"/>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row>
    <row r="70" spans="1:37" ht="10.5" customHeight="1">
      <c r="A70" s="5"/>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row>
    <row r="71" spans="1:37" ht="10.5" customHeight="1">
      <c r="A71" s="5"/>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row>
    <row r="72" spans="1:37" ht="10.5" customHeight="1">
      <c r="A72" s="5"/>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row>
    <row r="73" spans="1:37" ht="10.5" customHeight="1">
      <c r="A73" s="5"/>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row>
    <row r="74" spans="1:37" ht="10.5" customHeight="1">
      <c r="A74" s="5"/>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row>
    <row r="75" spans="1:37" ht="10.5" customHeight="1">
      <c r="A75" s="5"/>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row>
    <row r="76" spans="1:37" ht="10.5" customHeight="1">
      <c r="A76" s="5"/>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row>
    <row r="77" spans="1:37" ht="10.5" customHeight="1">
      <c r="A77" s="5"/>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row>
    <row r="78" spans="1:37" ht="10.5" customHeight="1">
      <c r="A78" s="5"/>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row>
    <row r="79" spans="1:37" ht="10.5" customHeight="1">
      <c r="A79" s="5"/>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row>
    <row r="80" spans="1:37" ht="10.5" customHeight="1">
      <c r="A80" s="5"/>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row>
    <row r="81" spans="1:37" ht="10.5" customHeight="1">
      <c r="A81" s="5"/>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row>
    <row r="82" spans="1:37" ht="10.5" customHeight="1">
      <c r="A82" s="5"/>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row>
    <row r="83" spans="1:37" ht="10.5" customHeight="1">
      <c r="A83" s="5"/>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row>
    <row r="84" spans="1:37" ht="10.5" customHeight="1">
      <c r="A84" s="5"/>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row>
    <row r="85" spans="1:37" ht="10.5" customHeight="1">
      <c r="A85" s="5"/>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row>
    <row r="86" spans="1:37" ht="10.5" customHeight="1">
      <c r="A86" s="5"/>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row>
    <row r="87" spans="1:37" ht="10.5" customHeight="1">
      <c r="A87" s="5"/>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row>
    <row r="88" spans="1:37" ht="10.5" customHeight="1">
      <c r="A88" s="5"/>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row>
    <row r="89" spans="1:37" ht="10.5" customHeight="1">
      <c r="A89" s="5"/>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row>
    <row r="90" spans="1:37" ht="10.5" customHeight="1">
      <c r="A90" s="5"/>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row>
    <row r="91" spans="1:37" ht="10.5" customHeight="1">
      <c r="A91" s="5"/>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row>
    <row r="92" spans="1:37" ht="10.5" customHeight="1">
      <c r="A92" s="5"/>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row>
    <row r="93" spans="1:37" ht="10.5" customHeight="1">
      <c r="A93" s="5"/>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row>
    <row r="94" spans="1:37" ht="10.5" customHeight="1">
      <c r="A94" s="5"/>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row>
    <row r="95" spans="1:37" ht="10.5" customHeight="1">
      <c r="A95" s="5"/>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row>
    <row r="96" spans="1:37" ht="10.5" customHeight="1">
      <c r="A96" s="5"/>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row>
    <row r="97" spans="1:37" ht="10.5" customHeight="1">
      <c r="A97" s="5"/>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row>
    <row r="98" spans="1:37" ht="10.5" customHeight="1">
      <c r="A98" s="5"/>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row>
    <row r="99" spans="1:37" ht="10.5" customHeight="1">
      <c r="A99" s="5"/>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row>
    <row r="100" spans="1:37" ht="10.5" customHeight="1">
      <c r="A100" s="5"/>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row>
    <row r="101" spans="1:37" ht="10.5" customHeight="1">
      <c r="A101" s="5"/>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row>
    <row r="102" spans="1:37" ht="10.5" customHeight="1">
      <c r="A102" s="5"/>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row>
    <row r="103" spans="1:37" ht="10.5" customHeight="1">
      <c r="A103" s="5"/>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row>
    <row r="104" spans="1:37" ht="10.5" customHeight="1">
      <c r="A104" s="5"/>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row>
    <row r="105" spans="1:37" ht="10.5" customHeight="1">
      <c r="A105" s="5"/>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row>
    <row r="106" spans="1:37" ht="10.5" customHeight="1">
      <c r="A106" s="5"/>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row>
    <row r="107" spans="1:37" ht="10.5" customHeight="1">
      <c r="A107" s="5"/>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row>
    <row r="108" spans="1:37" ht="10.5" customHeight="1">
      <c r="A108" s="5"/>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row>
    <row r="109" spans="1:37" ht="10.5" customHeight="1">
      <c r="A109" s="5"/>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row>
    <row r="110" spans="1:37" ht="10.5" customHeight="1">
      <c r="A110" s="5"/>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row>
    <row r="111" spans="1:37" ht="10.5" customHeight="1">
      <c r="A111" s="5"/>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row>
    <row r="112" spans="1:37" ht="10.5" customHeight="1">
      <c r="A112" s="5"/>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row>
    <row r="113" spans="1:37" ht="10.5" customHeight="1">
      <c r="A113" s="5"/>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row>
    <row r="114" spans="1:37" ht="10.5" customHeight="1">
      <c r="A114" s="5"/>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row>
    <row r="115" spans="1:37" ht="10.5" customHeight="1">
      <c r="A115" s="5"/>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row>
    <row r="116" spans="1:37" ht="10.5" customHeight="1">
      <c r="A116" s="5"/>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row>
    <row r="117" spans="1:37" ht="10.5" customHeight="1">
      <c r="A117" s="5"/>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row>
    <row r="118" spans="1:37" ht="10.5" customHeight="1">
      <c r="A118" s="5"/>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row>
    <row r="119" spans="1:37" ht="10.5" customHeight="1">
      <c r="A119" s="5"/>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row>
    <row r="120" spans="1:37" ht="10.5" customHeight="1">
      <c r="A120" s="5"/>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row>
    <row r="121" spans="1:37" ht="10.5" customHeight="1">
      <c r="A121" s="5"/>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row>
    <row r="122" spans="1:37" ht="10.5" customHeight="1">
      <c r="A122" s="5"/>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row>
    <row r="123" spans="1:37" ht="10.5" customHeight="1">
      <c r="A123" s="5"/>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row>
    <row r="124" spans="1:37" ht="10.5" customHeight="1">
      <c r="A124" s="5"/>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row>
    <row r="125" spans="1:37" ht="10.5" customHeight="1">
      <c r="A125" s="5"/>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row>
    <row r="126" spans="1:37" ht="10.5" customHeight="1">
      <c r="A126" s="5"/>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row>
    <row r="127" spans="1:37" ht="10.5" customHeight="1">
      <c r="A127" s="5"/>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row>
    <row r="128" spans="1:37" ht="10.5" customHeight="1">
      <c r="A128" s="5"/>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row>
    <row r="129" spans="1:37" ht="10.5" customHeight="1">
      <c r="A129" s="5"/>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row>
    <row r="130" spans="1:37" ht="10.5" customHeight="1">
      <c r="A130" s="5"/>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row>
    <row r="131" spans="1:37" ht="10.5" customHeight="1">
      <c r="A131" s="5"/>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row>
    <row r="132" spans="1:37" ht="10.5" customHeight="1">
      <c r="A132" s="5"/>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row>
    <row r="133" spans="1:37" ht="10.5" customHeight="1">
      <c r="A133" s="5"/>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row>
    <row r="134" spans="1:37" ht="10.5" customHeight="1">
      <c r="A134" s="5"/>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row>
    <row r="135" spans="1:37" ht="10.5" customHeight="1">
      <c r="A135" s="5"/>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row>
    <row r="136" spans="1:37" ht="10.5" customHeight="1">
      <c r="A136" s="5"/>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row>
    <row r="137" spans="1:37" ht="10.5" customHeight="1">
      <c r="A137" s="5"/>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row>
    <row r="138" spans="1:37" ht="10.5" customHeight="1">
      <c r="A138" s="5"/>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row>
    <row r="139" spans="1:37" ht="10.5" customHeight="1">
      <c r="A139" s="5"/>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row>
    <row r="140" spans="1:37" ht="10.5" customHeight="1">
      <c r="A140" s="5"/>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row>
    <row r="141" spans="1:37" ht="10.5" customHeight="1">
      <c r="A141" s="5"/>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row>
    <row r="142" spans="1:37" ht="10.5" customHeight="1">
      <c r="A142" s="5"/>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row>
    <row r="143" spans="1:37" ht="10.5" customHeight="1">
      <c r="A143" s="5"/>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row>
    <row r="144" spans="1:37" ht="10.5" customHeight="1">
      <c r="A144" s="5"/>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row>
    <row r="145" spans="1:37" ht="10.5" customHeight="1">
      <c r="A145" s="5"/>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row>
    <row r="146" spans="1:37" ht="10.5" customHeight="1">
      <c r="A146" s="5"/>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row>
    <row r="147" spans="1:37" ht="10.5" customHeight="1">
      <c r="A147" s="5"/>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row>
    <row r="148" spans="1:37" ht="10.5" customHeight="1">
      <c r="A148" s="5"/>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row>
    <row r="149" spans="1:37" ht="10.5" customHeight="1">
      <c r="A149" s="5"/>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row>
    <row r="150" spans="1:37" ht="10.5" customHeight="1">
      <c r="A150" s="5"/>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row>
    <row r="151" spans="1:37" ht="10.5" customHeight="1">
      <c r="A151" s="5"/>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row>
    <row r="152" spans="1:37" ht="10.5" customHeight="1">
      <c r="A152" s="5"/>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row>
    <row r="153" spans="1:37" ht="10.5" customHeight="1">
      <c r="A153" s="5"/>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row>
    <row r="154" spans="1:37" ht="10.5" customHeight="1">
      <c r="A154" s="5"/>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row>
    <row r="155" spans="1:37" ht="10.5" customHeight="1">
      <c r="A155" s="5"/>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row>
    <row r="156" spans="1:37" ht="10.5" customHeight="1">
      <c r="A156" s="5"/>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row>
    <row r="157" spans="1:37" ht="10.5" customHeight="1">
      <c r="A157" s="5"/>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row>
    <row r="158" spans="1:37" ht="10.5" customHeight="1">
      <c r="A158" s="5"/>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row>
    <row r="159" spans="1:37" ht="10.5" customHeight="1">
      <c r="A159" s="5"/>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row>
    <row r="160" spans="1:37" ht="10.5" customHeight="1">
      <c r="A160" s="5"/>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row>
    <row r="161" spans="1:37" ht="10.5" customHeight="1">
      <c r="A161" s="5"/>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row>
    <row r="162" spans="1:37" ht="10.5" customHeight="1">
      <c r="A162" s="5"/>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row>
    <row r="163" spans="1:37" ht="10.5" customHeight="1">
      <c r="A163" s="5"/>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row>
    <row r="164" spans="1:37" ht="10.5" customHeight="1">
      <c r="A164" s="5"/>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row>
    <row r="165" spans="1:37" ht="10.5" customHeight="1">
      <c r="A165" s="5"/>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row>
    <row r="166" spans="1:37" ht="10.5" customHeight="1">
      <c r="A166" s="5"/>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row>
    <row r="167" spans="1:37" ht="10.5" customHeight="1">
      <c r="A167" s="5"/>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row>
    <row r="168" spans="1:37" ht="10.5" customHeight="1">
      <c r="A168" s="5"/>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row>
    <row r="169" spans="1:37" ht="10.5" customHeight="1">
      <c r="A169" s="5"/>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row>
    <row r="170" spans="1:37" ht="10.5" customHeight="1">
      <c r="A170" s="5"/>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row>
    <row r="171" spans="1:37" ht="10.5" customHeight="1">
      <c r="A171" s="5"/>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row>
    <row r="172" spans="1:37" ht="10.5" customHeight="1">
      <c r="A172" s="5"/>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row>
    <row r="173" spans="1:37" ht="10.5" customHeight="1">
      <c r="A173" s="5"/>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row>
    <row r="174" spans="1:37" ht="10.5" customHeight="1">
      <c r="A174" s="5"/>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row>
    <row r="175" spans="1:37" ht="10.5" customHeight="1">
      <c r="A175" s="5"/>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row>
    <row r="176" spans="1:37" ht="10.5" customHeight="1">
      <c r="A176" s="5"/>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row>
    <row r="177" spans="1:37" ht="10.5" customHeight="1">
      <c r="A177" s="5"/>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row>
    <row r="178" spans="1:37" ht="10.5" customHeight="1">
      <c r="A178" s="5"/>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row>
    <row r="179" spans="1:37" ht="10.5" customHeight="1">
      <c r="A179" s="5"/>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row>
    <row r="180" spans="1:37" ht="10.5" customHeight="1">
      <c r="A180" s="5"/>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row>
    <row r="181" spans="1:37" ht="10.5" customHeight="1">
      <c r="A181" s="5"/>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row>
    <row r="182" spans="1:37" ht="10.5" customHeight="1">
      <c r="A182" s="5"/>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row>
    <row r="183" spans="1:37" ht="10.5" customHeight="1">
      <c r="A183" s="5"/>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row>
    <row r="184" spans="1:37" ht="10.5" customHeight="1">
      <c r="A184" s="5"/>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row>
    <row r="185" spans="1:37" ht="10.5" customHeight="1">
      <c r="A185" s="5"/>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row>
    <row r="186" spans="1:37" ht="10.5" customHeight="1">
      <c r="A186" s="5"/>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row>
    <row r="187" spans="1:37" ht="10.5" customHeight="1">
      <c r="A187" s="5"/>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row>
    <row r="188" spans="1:37" ht="10.5" customHeight="1">
      <c r="A188" s="5"/>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row>
    <row r="189" spans="1:37" ht="10.5" customHeight="1">
      <c r="A189" s="5"/>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row>
    <row r="190" spans="1:37" ht="10.5" customHeight="1">
      <c r="A190" s="5"/>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row>
    <row r="191" spans="1:37" ht="10.5" customHeight="1">
      <c r="A191" s="5"/>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row>
    <row r="192" spans="1:37" ht="10.5" customHeight="1">
      <c r="A192" s="5"/>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row>
    <row r="193" spans="1:37" ht="10.5" customHeight="1">
      <c r="A193" s="5"/>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row>
    <row r="194" spans="1:37" ht="10.5" customHeight="1">
      <c r="A194" s="5"/>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row>
    <row r="195" spans="1:37" ht="10.5" customHeight="1">
      <c r="A195" s="5"/>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row>
    <row r="196" spans="1:37" ht="10.5" customHeight="1">
      <c r="A196" s="5"/>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row>
    <row r="197" spans="1:37" ht="10.5" customHeight="1">
      <c r="A197" s="5"/>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row>
    <row r="198" spans="1:37" ht="10.5" customHeight="1">
      <c r="A198" s="5"/>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row>
    <row r="199" spans="1:37" ht="10.5" customHeight="1">
      <c r="A199" s="5"/>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row>
    <row r="200" spans="1:37" ht="10.5" customHeight="1">
      <c r="A200" s="5"/>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row>
    <row r="201" spans="1:37" ht="10.5" customHeight="1">
      <c r="A201" s="5"/>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row>
    <row r="202" spans="1:37" ht="10.5" customHeight="1">
      <c r="A202" s="5"/>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row>
    <row r="203" spans="1:37" ht="10.5" customHeight="1">
      <c r="A203" s="5"/>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row>
    <row r="204" spans="1:37" ht="10.5" customHeight="1">
      <c r="A204" s="5"/>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row>
    <row r="205" spans="1:37" ht="10.5" customHeight="1">
      <c r="A205" s="5"/>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row>
    <row r="206" spans="1:37" ht="10.5" customHeight="1">
      <c r="A206" s="5"/>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row>
    <row r="207" spans="1:37" ht="10.5" customHeight="1">
      <c r="A207" s="5"/>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row>
    <row r="208" spans="1:37" ht="10.5" customHeight="1">
      <c r="A208" s="5"/>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row>
    <row r="209" spans="1:37" ht="10.5" customHeight="1">
      <c r="A209" s="5"/>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row>
    <row r="210" spans="1:37" ht="10.5" customHeight="1">
      <c r="A210" s="5"/>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row>
    <row r="211" spans="1:37" ht="10.5" customHeight="1">
      <c r="A211" s="5"/>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row>
    <row r="212" spans="1:37" ht="10.5" customHeight="1">
      <c r="A212" s="5"/>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row>
    <row r="213" spans="1:37" ht="10.5" customHeight="1">
      <c r="A213" s="5"/>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row>
    <row r="214" spans="1:37" ht="10.5" customHeight="1">
      <c r="A214" s="5"/>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row>
    <row r="215" spans="1:37" ht="10.5" customHeight="1">
      <c r="A215" s="5"/>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row>
    <row r="216" spans="1:37" ht="10.5" customHeight="1">
      <c r="A216" s="5"/>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row>
    <row r="217" spans="1:37" ht="10.5" customHeight="1">
      <c r="A217" s="5"/>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row>
    <row r="218" spans="1:37" ht="10.5" customHeight="1">
      <c r="A218" s="5"/>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row>
    <row r="219" spans="1:37" ht="10.5" customHeight="1">
      <c r="A219" s="5"/>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row>
    <row r="220" spans="1:37" ht="10.5" customHeight="1">
      <c r="A220" s="5"/>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row>
    <row r="221" spans="1:37" ht="10.5" customHeight="1">
      <c r="A221" s="5"/>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row>
    <row r="222" spans="1:37" ht="10.5" customHeight="1">
      <c r="A222" s="5"/>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row>
    <row r="223" spans="1:37" ht="10.5" customHeight="1">
      <c r="A223" s="5"/>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row>
    <row r="224" spans="1:37" ht="10.5" customHeight="1">
      <c r="A224" s="5"/>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row>
    <row r="225" spans="1:37" ht="10.5" customHeight="1">
      <c r="A225" s="5"/>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row>
    <row r="226" spans="1:37" ht="10.5" customHeight="1">
      <c r="A226" s="5"/>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row>
    <row r="227" spans="1:37" ht="10.5" customHeight="1">
      <c r="A227" s="5"/>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row>
    <row r="228" spans="1:37" ht="10.5" customHeight="1">
      <c r="A228" s="5"/>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row>
    <row r="229" spans="1:37" ht="10.5" customHeight="1">
      <c r="A229" s="5"/>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row>
    <row r="230" spans="1:37" ht="10.5" customHeight="1">
      <c r="A230" s="5"/>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row>
    <row r="231" spans="1:37" ht="10.5" customHeight="1">
      <c r="A231" s="5"/>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row>
    <row r="232" spans="1:37" ht="10.5" customHeight="1">
      <c r="A232" s="5"/>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row>
    <row r="233" spans="1:37" ht="10.5" customHeight="1">
      <c r="A233" s="5"/>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row>
    <row r="234" spans="1:37" ht="10.5" customHeight="1">
      <c r="A234" s="5"/>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row>
    <row r="235" spans="1:37" ht="10.5" customHeight="1">
      <c r="A235" s="5"/>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row>
    <row r="236" spans="1:37" ht="10.5" customHeight="1">
      <c r="A236" s="5"/>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row>
    <row r="237" spans="1:37" ht="10.5" customHeight="1">
      <c r="A237" s="5"/>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row>
    <row r="238" spans="1:37" ht="10.5" customHeight="1">
      <c r="A238" s="5"/>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row>
    <row r="239" spans="1:37" ht="10.5" customHeight="1">
      <c r="A239" s="5"/>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row>
    <row r="240" spans="1:37" ht="10.5" customHeight="1">
      <c r="A240" s="5"/>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row>
    <row r="241" spans="1:37" ht="10.5" customHeight="1">
      <c r="A241" s="5"/>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row>
    <row r="242" spans="1:37" ht="10.5" customHeight="1">
      <c r="A242" s="5"/>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row>
    <row r="243" spans="1:37" ht="10.5" customHeight="1">
      <c r="A243" s="5"/>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row>
    <row r="244" spans="1:37" ht="10.5" customHeight="1">
      <c r="A244" s="5"/>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row>
    <row r="245" spans="1:37" ht="10.5" customHeight="1">
      <c r="A245" s="5"/>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row>
    <row r="246" spans="1:37" ht="10.5" customHeight="1">
      <c r="A246" s="5"/>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row>
    <row r="247" spans="1:37" ht="10.5" customHeight="1">
      <c r="A247" s="5"/>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row>
    <row r="248" spans="1:37" ht="10.5" customHeight="1">
      <c r="A248" s="5"/>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row>
    <row r="249" spans="1:37" ht="10.5" customHeight="1">
      <c r="A249" s="5"/>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row>
    <row r="250" spans="1:37" ht="10.5" customHeight="1">
      <c r="A250" s="5"/>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row>
    <row r="251" spans="1:37" ht="10.5" customHeight="1">
      <c r="A251" s="5"/>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row>
    <row r="252" spans="1:37" ht="10.5" customHeight="1">
      <c r="A252" s="5"/>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row>
    <row r="253" spans="1:37" ht="10.5" customHeight="1">
      <c r="A253" s="5"/>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row>
    <row r="254" spans="1:37" ht="10.5" customHeight="1">
      <c r="A254" s="5"/>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row>
    <row r="255" spans="1:37" ht="10.5" customHeight="1">
      <c r="A255" s="5"/>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row>
    <row r="256" spans="1:37" ht="10.5" customHeight="1">
      <c r="A256" s="5"/>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row>
    <row r="257" spans="1:37" ht="10.5" customHeight="1">
      <c r="A257" s="5"/>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row>
    <row r="258" spans="1:37" ht="10.5" customHeight="1">
      <c r="A258" s="5"/>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row>
    <row r="259" spans="1:37" ht="10.5" customHeight="1">
      <c r="A259" s="5"/>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row>
    <row r="260" spans="1:37" ht="10.5" customHeight="1">
      <c r="A260" s="5"/>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row>
    <row r="261" spans="1:37" ht="10.5" customHeight="1">
      <c r="A261" s="5"/>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row>
    <row r="262" spans="1:37" ht="10.5" customHeight="1">
      <c r="A262" s="5"/>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row>
    <row r="263" spans="1:37" ht="10.5" customHeight="1">
      <c r="A263" s="5"/>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row>
    <row r="264" spans="1:37" ht="10.5" customHeight="1">
      <c r="A264" s="5"/>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row>
    <row r="265" spans="1:37" ht="10.5" customHeight="1">
      <c r="A265" s="5"/>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row>
    <row r="266" spans="1:37" ht="10.5" customHeight="1">
      <c r="A266" s="5"/>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row>
    <row r="267" spans="1:37" ht="10.5" customHeight="1">
      <c r="A267" s="5"/>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row>
    <row r="268" spans="1:37" ht="10.5" customHeight="1">
      <c r="A268" s="5"/>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row>
    <row r="269" spans="1:37" ht="10.5" customHeight="1">
      <c r="A269" s="5"/>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row>
    <row r="270" spans="1:37" ht="10.5" customHeight="1">
      <c r="A270" s="5"/>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row>
    <row r="271" spans="1:37" ht="10.5" customHeight="1">
      <c r="A271" s="5"/>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row>
    <row r="272" spans="1:37" ht="10.5" customHeight="1">
      <c r="A272" s="5"/>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row>
    <row r="273" spans="1:37" ht="10.5" customHeight="1">
      <c r="A273" s="5"/>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row>
    <row r="274" spans="1:37" ht="10.5" customHeight="1">
      <c r="A274" s="5"/>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row>
    <row r="275" spans="1:37" ht="10.5" customHeight="1">
      <c r="A275" s="5"/>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row>
    <row r="276" spans="1:37" ht="10.5" customHeight="1">
      <c r="A276" s="5"/>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row>
    <row r="277" spans="1:37" ht="10.5" customHeight="1">
      <c r="A277" s="5"/>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row>
    <row r="278" spans="1:37" ht="10.5" customHeight="1">
      <c r="A278" s="5"/>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row>
    <row r="279" spans="1:37" ht="10.5" customHeight="1">
      <c r="A279" s="5"/>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row>
    <row r="280" spans="1:37" ht="10.5" customHeight="1">
      <c r="A280" s="5"/>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row>
    <row r="281" spans="1:37" ht="10.5" customHeight="1">
      <c r="A281" s="5"/>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row>
    <row r="282" spans="1:37" ht="10.5" customHeight="1">
      <c r="A282" s="5"/>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row>
    <row r="283" spans="1:37" ht="10.5" customHeight="1">
      <c r="A283" s="5"/>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row>
    <row r="284" spans="1:37" ht="10.5" customHeight="1">
      <c r="A284" s="5"/>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row>
    <row r="285" spans="1:37" ht="10.5" customHeight="1">
      <c r="A285" s="5"/>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row>
    <row r="286" spans="1:37" ht="10.5" customHeight="1">
      <c r="A286" s="5"/>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row>
    <row r="287" spans="1:37" ht="10.5" customHeight="1">
      <c r="A287" s="5"/>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row>
    <row r="288" spans="1:37" ht="10.5" customHeight="1">
      <c r="A288" s="5"/>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row>
    <row r="289" spans="1:37" ht="10.5" customHeight="1">
      <c r="A289" s="5"/>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row>
    <row r="290" spans="1:37" ht="10.5" customHeight="1">
      <c r="A290" s="5"/>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row>
    <row r="291" spans="1:37" ht="10.5" customHeight="1">
      <c r="A291" s="5"/>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row>
    <row r="292" spans="1:37" ht="10.5" customHeight="1">
      <c r="A292" s="5"/>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row>
    <row r="293" spans="1:37" ht="10.5" customHeight="1">
      <c r="A293" s="5"/>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row>
    <row r="294" spans="1:37" ht="10.5" customHeight="1">
      <c r="A294" s="5"/>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row>
    <row r="295" spans="1:37" ht="10.5" customHeight="1">
      <c r="A295" s="5"/>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row>
    <row r="296" spans="1:37" ht="10.5" customHeight="1">
      <c r="A296" s="5"/>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row>
    <row r="297" spans="1:37" ht="10.5" customHeight="1">
      <c r="A297" s="5"/>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row>
    <row r="298" spans="1:37" ht="10.5" customHeight="1">
      <c r="A298" s="5"/>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row>
    <row r="299" spans="1:37" ht="10.5" customHeight="1">
      <c r="A299" s="5"/>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row>
    <row r="300" spans="1:37" ht="10.5" customHeight="1">
      <c r="A300" s="5"/>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row>
    <row r="301" spans="1:37" ht="10.5" customHeight="1">
      <c r="A301" s="5"/>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row>
    <row r="302" spans="1:37" ht="10.5" customHeight="1">
      <c r="A302" s="5"/>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row>
    <row r="303" spans="1:37" ht="10.5" customHeight="1">
      <c r="A303" s="5"/>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row>
    <row r="304" spans="1:37" ht="10.5" customHeight="1">
      <c r="A304" s="5"/>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row>
    <row r="305" spans="1:37" ht="10.5" customHeight="1">
      <c r="A305" s="5"/>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row>
    <row r="306" spans="1:37" ht="10.5" customHeight="1">
      <c r="A306" s="5"/>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row>
    <row r="307" spans="1:37" ht="10.5" customHeight="1">
      <c r="A307" s="5"/>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row>
    <row r="308" spans="1:37" ht="10.5" customHeight="1">
      <c r="A308" s="5"/>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row>
    <row r="309" spans="1:37" ht="10.5" customHeight="1">
      <c r="A309" s="5"/>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row>
    <row r="310" spans="1:37" ht="10.5" customHeight="1">
      <c r="A310" s="5"/>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row>
    <row r="311" spans="1:37" ht="10.5" customHeight="1">
      <c r="A311" s="5"/>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row>
    <row r="312" spans="1:37" ht="10.5" customHeight="1">
      <c r="A312" s="5"/>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row>
    <row r="313" spans="1:37" ht="10.5" customHeight="1">
      <c r="A313" s="5"/>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row>
    <row r="314" spans="1:37" ht="10.5" customHeight="1">
      <c r="A314" s="5"/>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row>
    <row r="315" spans="1:37" ht="10.5" customHeight="1">
      <c r="A315" s="5"/>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row>
    <row r="316" spans="1:37" ht="10.5" customHeight="1">
      <c r="A316" s="5"/>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row>
    <row r="317" spans="1:37" ht="10.5" customHeight="1">
      <c r="A317" s="5"/>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row>
    <row r="318" spans="1:37" ht="10.5" customHeight="1">
      <c r="A318" s="5"/>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row>
    <row r="319" spans="1:37" ht="10.5" customHeight="1">
      <c r="A319" s="5"/>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row>
    <row r="320" spans="1:37" ht="10.5" customHeight="1">
      <c r="A320" s="5"/>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row>
    <row r="321" spans="1:37" ht="10.5" customHeight="1">
      <c r="A321" s="5"/>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row>
    <row r="322" spans="1:37" ht="10.5" customHeight="1">
      <c r="A322" s="5"/>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row>
    <row r="323" spans="1:37" ht="10.5" customHeight="1">
      <c r="A323" s="5"/>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row>
    <row r="324" spans="1:37" ht="10.5" customHeight="1">
      <c r="A324" s="5"/>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row>
    <row r="325" spans="1:37" ht="10.5" customHeight="1">
      <c r="A325" s="5"/>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row>
    <row r="326" spans="1:37" ht="10.5" customHeight="1">
      <c r="A326" s="5"/>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row>
    <row r="327" spans="1:37" ht="10.5" customHeight="1">
      <c r="A327" s="5"/>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row>
    <row r="328" spans="1:37" ht="10.5" customHeight="1">
      <c r="A328" s="5"/>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row>
    <row r="329" spans="1:37" ht="10.5" customHeight="1">
      <c r="A329" s="5"/>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row>
    <row r="330" spans="1:37" ht="10.5" customHeight="1">
      <c r="A330" s="5"/>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row>
    <row r="331" spans="1:37" ht="10.5" customHeight="1">
      <c r="A331" s="5"/>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row>
    <row r="332" spans="1:37" ht="10.5" customHeight="1">
      <c r="A332" s="5"/>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row>
    <row r="333" spans="1:37" ht="10.5" customHeight="1">
      <c r="A333" s="5"/>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row>
    <row r="334" spans="1:37" ht="10.5" customHeight="1">
      <c r="A334" s="5"/>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row>
    <row r="335" spans="1:37" ht="10.5" customHeight="1">
      <c r="A335" s="5"/>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row>
    <row r="336" spans="1:37" ht="10.5" customHeight="1">
      <c r="A336" s="5"/>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row>
    <row r="337" spans="1:37" ht="10.5" customHeight="1">
      <c r="A337" s="5"/>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row>
    <row r="338" spans="1:37" ht="10.5" customHeight="1">
      <c r="A338" s="5"/>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row>
    <row r="339" spans="1:37" ht="10.5" customHeight="1">
      <c r="A339" s="5"/>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row>
    <row r="340" spans="1:37" ht="10.5" customHeight="1">
      <c r="A340" s="5"/>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row>
    <row r="341" spans="1:37" ht="10.5" customHeight="1">
      <c r="A341" s="5"/>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row>
    <row r="342" spans="1:37" ht="10.5" customHeight="1">
      <c r="A342" s="5"/>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row>
    <row r="343" spans="1:37" ht="10.5" customHeight="1">
      <c r="A343" s="5"/>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row>
    <row r="344" spans="1:37" ht="10.5" customHeight="1">
      <c r="A344" s="5"/>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row>
    <row r="345" spans="1:37" ht="10.5" customHeight="1">
      <c r="A345" s="5"/>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row>
    <row r="346" spans="1:37" ht="10.5" customHeight="1">
      <c r="A346" s="5"/>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row>
    <row r="347" spans="1:37" ht="10.5" customHeight="1">
      <c r="A347" s="5"/>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row>
    <row r="348" spans="1:37" ht="10.5" customHeight="1">
      <c r="A348" s="5"/>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row>
    <row r="349" spans="1:37" ht="10.5" customHeight="1">
      <c r="A349" s="5"/>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row>
    <row r="350" spans="1:37" ht="10.5" customHeight="1">
      <c r="A350" s="5"/>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row>
    <row r="351" spans="1:37" ht="10.5" customHeight="1">
      <c r="A351" s="5"/>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row>
    <row r="352" spans="1:37" ht="10.5" customHeight="1">
      <c r="A352" s="5"/>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row>
    <row r="353" spans="1:37" ht="10.5" customHeight="1">
      <c r="A353" s="5"/>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row>
    <row r="354" spans="1:37" ht="10.5" customHeight="1">
      <c r="A354" s="5"/>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row>
    <row r="355" spans="1:37" ht="10.5" customHeight="1">
      <c r="A355" s="5"/>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row>
    <row r="356" spans="1:37" ht="10.5" customHeight="1">
      <c r="A356" s="5"/>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row>
    <row r="357" spans="1:37" ht="10.5" customHeight="1">
      <c r="A357" s="5"/>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row>
    <row r="358" spans="1:37" ht="10.5" customHeight="1">
      <c r="A358" s="5"/>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row>
    <row r="359" spans="1:37" ht="10.5" customHeight="1">
      <c r="A359" s="5"/>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row>
    <row r="360" spans="1:37" ht="10.5" customHeight="1">
      <c r="A360" s="5"/>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row>
    <row r="361" spans="1:37" ht="10.5" customHeight="1">
      <c r="A361" s="5"/>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row>
    <row r="362" spans="1:37" ht="10.5" customHeight="1">
      <c r="A362" s="5"/>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row>
    <row r="363" spans="1:37" ht="10.5" customHeight="1">
      <c r="A363" s="5"/>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row>
    <row r="364" spans="1:37" ht="10.5" customHeight="1">
      <c r="A364" s="5"/>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row>
    <row r="365" spans="1:37" ht="10.5" customHeight="1">
      <c r="A365" s="5"/>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row>
    <row r="366" spans="1:37" ht="10.5" customHeight="1">
      <c r="A366" s="5"/>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row>
    <row r="367" spans="1:37" ht="10.5" customHeight="1">
      <c r="A367" s="5"/>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row>
    <row r="368" spans="1:37" ht="10.5" customHeight="1">
      <c r="A368" s="5"/>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row>
    <row r="369" spans="1:37" ht="10.5" customHeight="1">
      <c r="A369" s="5"/>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row>
    <row r="370" spans="1:37" ht="10.5" customHeight="1">
      <c r="A370" s="5"/>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row>
    <row r="371" spans="1:37" ht="10.5" customHeight="1">
      <c r="A371" s="5"/>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row>
    <row r="372" spans="1:37" ht="10.5" customHeight="1">
      <c r="A372" s="5"/>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row>
    <row r="373" spans="1:37" ht="10.5" customHeight="1">
      <c r="A373" s="5"/>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row>
    <row r="374" spans="1:37" ht="10.5" customHeight="1">
      <c r="A374" s="5"/>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row>
    <row r="375" spans="1:37" ht="10.5" customHeight="1">
      <c r="A375" s="5"/>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row>
    <row r="376" spans="1:37" ht="10.5" customHeight="1">
      <c r="A376" s="5"/>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row>
    <row r="377" spans="1:37" ht="10.5" customHeight="1">
      <c r="A377" s="5"/>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row>
    <row r="378" spans="1:37" ht="10.5" customHeight="1">
      <c r="A378" s="5"/>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row>
    <row r="379" spans="1:37" ht="10.5" customHeight="1">
      <c r="A379" s="5"/>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row>
    <row r="380" spans="1:37" ht="10.5" customHeight="1">
      <c r="A380" s="5"/>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row>
    <row r="381" spans="1:37" ht="10.5" customHeight="1">
      <c r="A381" s="5"/>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row>
    <row r="382" spans="1:37" ht="10.5" customHeight="1">
      <c r="A382" s="5"/>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row>
    <row r="383" spans="1:37" ht="10.5" customHeight="1">
      <c r="A383" s="5"/>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c r="AK383" s="3"/>
    </row>
    <row r="384" spans="1:37" ht="10.5" customHeight="1">
      <c r="A384" s="5"/>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row>
    <row r="385" spans="1:37" ht="10.5" customHeight="1">
      <c r="A385" s="5"/>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row>
    <row r="386" spans="1:37" ht="10.5" customHeight="1">
      <c r="A386" s="5"/>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c r="AK386" s="3"/>
    </row>
    <row r="387" spans="1:37" ht="10.5" customHeight="1">
      <c r="A387" s="5"/>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row>
    <row r="388" spans="1:37" ht="10.5" customHeight="1">
      <c r="A388" s="5"/>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c r="AK388" s="3"/>
    </row>
    <row r="389" spans="1:37" ht="10.5" customHeight="1">
      <c r="A389" s="5"/>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row>
    <row r="390" spans="1:37" ht="10.5" customHeight="1">
      <c r="A390" s="5"/>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c r="AK390" s="3"/>
    </row>
    <row r="391" spans="1:37" ht="10.5" customHeight="1">
      <c r="A391" s="5"/>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row>
    <row r="392" spans="1:37" ht="10.5" customHeight="1">
      <c r="A392" s="5"/>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row>
    <row r="393" spans="1:37" ht="10.5" customHeight="1">
      <c r="A393" s="5"/>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row>
    <row r="394" spans="1:37" ht="10.5" customHeight="1">
      <c r="A394" s="5"/>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row>
    <row r="395" spans="1:37" ht="10.5" customHeight="1">
      <c r="A395" s="5"/>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row>
    <row r="396" spans="1:37" ht="10.5" customHeight="1">
      <c r="A396" s="5"/>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row>
    <row r="397" spans="1:37" ht="10.5" customHeight="1">
      <c r="A397" s="5"/>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c r="AK397" s="3"/>
    </row>
    <row r="398" spans="1:37" ht="10.5" customHeight="1">
      <c r="A398" s="5"/>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row>
    <row r="399" spans="1:37" ht="10.5" customHeight="1">
      <c r="A399" s="5"/>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row>
    <row r="400" spans="1:37" ht="10.5" customHeight="1">
      <c r="A400" s="5"/>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row>
    <row r="401" spans="1:37" ht="10.5" customHeight="1">
      <c r="A401" s="5"/>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row>
    <row r="402" spans="1:37" ht="10.5" customHeight="1">
      <c r="A402" s="5"/>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row>
    <row r="403" spans="1:37" ht="10.5" customHeight="1">
      <c r="A403" s="5"/>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row>
    <row r="404" spans="1:37" ht="10.5" customHeight="1">
      <c r="A404" s="5"/>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row>
    <row r="405" spans="1:37" ht="10.5" customHeight="1">
      <c r="A405" s="5"/>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row>
    <row r="406" spans="1:37" ht="10.5" customHeight="1">
      <c r="A406" s="5"/>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row>
    <row r="407" spans="1:37" ht="10.5" customHeight="1">
      <c r="A407" s="5"/>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row>
    <row r="408" spans="1:37" ht="10.5" customHeight="1">
      <c r="A408" s="5"/>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row>
    <row r="409" spans="1:37" ht="10.5" customHeight="1">
      <c r="A409" s="5"/>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row>
    <row r="410" spans="1:37" ht="10.5" customHeight="1">
      <c r="A410" s="5"/>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row>
    <row r="411" spans="1:37" ht="10.5" customHeight="1">
      <c r="A411" s="5"/>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row>
    <row r="412" spans="1:37" ht="10.5" customHeight="1">
      <c r="A412" s="5"/>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row>
    <row r="413" spans="1:37" ht="10.5" customHeight="1">
      <c r="A413" s="5"/>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c r="AK413" s="3"/>
    </row>
    <row r="414" spans="1:37" ht="10.5" customHeight="1">
      <c r="A414" s="5"/>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row>
    <row r="415" spans="1:37" ht="10.5" customHeight="1">
      <c r="A415" s="5"/>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row>
    <row r="416" spans="1:37" ht="10.5" customHeight="1">
      <c r="A416" s="5"/>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row>
    <row r="417" spans="1:37" ht="10.5" customHeight="1">
      <c r="A417" s="5"/>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row>
    <row r="418" spans="1:37" ht="10.5" customHeight="1">
      <c r="A418" s="5"/>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row>
    <row r="419" spans="1:37" ht="10.5" customHeight="1">
      <c r="A419" s="5"/>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row>
    <row r="420" spans="1:37" ht="10.5" customHeight="1">
      <c r="A420" s="5"/>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row>
    <row r="421" spans="1:37" ht="10.5" customHeight="1">
      <c r="A421" s="5"/>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row>
    <row r="422" spans="1:37" ht="10.5" customHeight="1">
      <c r="A422" s="5"/>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row>
    <row r="423" spans="1:37" ht="10.5" customHeight="1">
      <c r="A423" s="5"/>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row>
    <row r="424" spans="1:37" ht="10.5" customHeight="1">
      <c r="A424" s="5"/>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row>
    <row r="425" spans="1:37" ht="10.5" customHeight="1">
      <c r="A425" s="5"/>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row>
    <row r="426" spans="1:37" ht="10.5" customHeight="1">
      <c r="A426" s="5"/>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row>
    <row r="427" spans="1:37" ht="10.5" customHeight="1">
      <c r="A427" s="5"/>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row>
    <row r="428" spans="1:37" ht="10.5" customHeight="1">
      <c r="A428" s="5"/>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row>
    <row r="429" spans="1:37" ht="10.5" customHeight="1">
      <c r="A429" s="5"/>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c r="AK429" s="3"/>
    </row>
    <row r="430" spans="1:37" ht="10.5" customHeight="1">
      <c r="A430" s="5"/>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row>
    <row r="431" spans="1:37" ht="10.5" customHeight="1">
      <c r="A431" s="5"/>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row>
    <row r="432" spans="1:37" ht="10.5" customHeight="1">
      <c r="A432" s="5"/>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row>
    <row r="433" spans="1:37" ht="10.5" customHeight="1">
      <c r="A433" s="5"/>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row>
    <row r="434" spans="1:37" ht="10.5" customHeight="1">
      <c r="A434" s="5"/>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row>
    <row r="435" spans="1:37" ht="10.5" customHeight="1">
      <c r="A435" s="5"/>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row>
    <row r="436" spans="1:37" ht="10.5" customHeight="1">
      <c r="A436" s="5"/>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row>
    <row r="437" spans="1:37" ht="10.5" customHeight="1">
      <c r="A437" s="5"/>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c r="AK437" s="3"/>
    </row>
    <row r="438" spans="1:37" ht="10.5" customHeight="1">
      <c r="A438" s="5"/>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c r="AK438" s="3"/>
    </row>
    <row r="439" spans="1:37" ht="10.5" customHeight="1">
      <c r="A439" s="5"/>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c r="AK439" s="3"/>
    </row>
    <row r="440" spans="1:37" ht="10.5" customHeight="1">
      <c r="A440" s="5"/>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row>
    <row r="441" spans="1:37" ht="10.5" customHeight="1">
      <c r="A441" s="5"/>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row>
    <row r="442" spans="1:37" ht="10.5" customHeight="1">
      <c r="A442" s="5"/>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row>
    <row r="443" spans="1:37" ht="10.5" customHeight="1">
      <c r="A443" s="5"/>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row>
    <row r="444" spans="1:37" ht="10.5" customHeight="1">
      <c r="A444" s="5"/>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row>
    <row r="445" spans="1:37" ht="10.5" customHeight="1">
      <c r="A445" s="5"/>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row>
    <row r="446" spans="1:37" ht="10.5" customHeight="1">
      <c r="A446" s="5"/>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row>
    <row r="447" spans="1:37" ht="10.5" customHeight="1">
      <c r="A447" s="5"/>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row>
    <row r="448" spans="1:37" ht="10.5" customHeight="1">
      <c r="A448" s="5"/>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row>
    <row r="449" spans="1:37" ht="10.5" customHeight="1">
      <c r="A449" s="5"/>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row>
    <row r="450" spans="1:37" ht="10.5" customHeight="1">
      <c r="A450" s="5"/>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row>
    <row r="451" spans="1:37" ht="10.5" customHeight="1">
      <c r="A451" s="5"/>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3"/>
      <c r="AK451" s="3"/>
    </row>
    <row r="452" spans="1:37" ht="10.5" customHeight="1">
      <c r="A452" s="5"/>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c r="AK452" s="3"/>
    </row>
    <row r="453" spans="1:37" ht="10.5" customHeight="1">
      <c r="A453" s="5"/>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
      <c r="AK453" s="3"/>
    </row>
    <row r="454" spans="1:37" ht="10.5" customHeight="1">
      <c r="A454" s="5"/>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3"/>
      <c r="AK454" s="3"/>
    </row>
    <row r="455" spans="1:37" ht="10.5" customHeight="1">
      <c r="A455" s="5"/>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c r="AK455" s="3"/>
    </row>
    <row r="456" spans="1:37" ht="10.5" customHeight="1">
      <c r="A456" s="5"/>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3"/>
      <c r="AK456" s="3"/>
    </row>
    <row r="457" spans="1:37" ht="10.5" customHeight="1">
      <c r="A457" s="5"/>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3"/>
      <c r="AK457" s="3"/>
    </row>
    <row r="458" spans="1:37" ht="10.5" customHeight="1">
      <c r="A458" s="5"/>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c r="AK458" s="3"/>
    </row>
    <row r="459" spans="1:37" ht="10.5" customHeight="1">
      <c r="A459" s="5"/>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
      <c r="AK459" s="3"/>
    </row>
    <row r="460" spans="1:37" ht="10.5" customHeight="1">
      <c r="A460" s="5"/>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3"/>
      <c r="AK460" s="3"/>
    </row>
    <row r="461" spans="1:37" ht="10.5" customHeight="1">
      <c r="A461" s="5"/>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3"/>
      <c r="AK461" s="3"/>
    </row>
    <row r="462" spans="1:37" ht="10.5" customHeight="1">
      <c r="A462" s="5"/>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3"/>
      <c r="AK462" s="3"/>
    </row>
    <row r="463" spans="1:37" ht="10.5" customHeight="1">
      <c r="A463" s="5"/>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3"/>
      <c r="AK463" s="3"/>
    </row>
    <row r="464" spans="1:37" ht="10.5" customHeight="1">
      <c r="A464" s="5"/>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3"/>
      <c r="AK464" s="3"/>
    </row>
    <row r="465" spans="1:37" ht="10.5" customHeight="1">
      <c r="A465" s="5"/>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3"/>
      <c r="AK465" s="3"/>
    </row>
    <row r="466" spans="1:37" ht="10.5" customHeight="1">
      <c r="A466" s="5"/>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c r="AK466" s="3"/>
    </row>
    <row r="467" spans="1:37" ht="10.5" customHeight="1">
      <c r="A467" s="5"/>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3"/>
      <c r="AK467" s="3"/>
    </row>
    <row r="468" spans="1:37" ht="10.5" customHeight="1">
      <c r="A468" s="5"/>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
      <c r="AK468" s="3"/>
    </row>
    <row r="469" spans="1:37" ht="10.5" customHeight="1">
      <c r="A469" s="5"/>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3"/>
      <c r="AK469" s="3"/>
    </row>
    <row r="470" spans="1:37" ht="10.5" customHeight="1">
      <c r="A470" s="5"/>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3"/>
      <c r="AK470" s="3"/>
    </row>
    <row r="471" spans="1:37" ht="10.5" customHeight="1">
      <c r="A471" s="5"/>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row>
    <row r="472" spans="1:37" ht="10.5" customHeight="1">
      <c r="A472" s="5"/>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row>
    <row r="473" spans="1:37" ht="10.5" customHeight="1">
      <c r="A473" s="5"/>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3"/>
      <c r="AK473" s="3"/>
    </row>
    <row r="474" spans="1:37" ht="10.5" customHeight="1">
      <c r="A474" s="5"/>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3"/>
      <c r="AK474" s="3"/>
    </row>
    <row r="475" spans="1:37" ht="10.5" customHeight="1">
      <c r="A475" s="5"/>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3"/>
      <c r="AK475" s="3"/>
    </row>
    <row r="476" spans="1:37" ht="10.5" customHeight="1">
      <c r="A476" s="5"/>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c r="AK476" s="3"/>
    </row>
    <row r="477" spans="1:37" ht="10.5" customHeight="1">
      <c r="A477" s="5"/>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
      <c r="AK477" s="3"/>
    </row>
    <row r="478" spans="1:37" ht="10.5" customHeight="1">
      <c r="A478" s="5"/>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row>
    <row r="479" spans="1:37" ht="10.5" customHeight="1">
      <c r="A479" s="5"/>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row>
    <row r="480" spans="1:37" ht="10.5" customHeight="1">
      <c r="A480" s="5"/>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3"/>
      <c r="AK480" s="3"/>
    </row>
    <row r="481" spans="1:37" ht="10.5" customHeight="1">
      <c r="A481" s="5"/>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3"/>
      <c r="AK481" s="3"/>
    </row>
    <row r="482" spans="1:37" ht="10.5" customHeight="1">
      <c r="A482" s="5"/>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3"/>
      <c r="AK482" s="3"/>
    </row>
    <row r="483" spans="1:37" ht="10.5" customHeight="1">
      <c r="A483" s="5"/>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3"/>
      <c r="AK483" s="3"/>
    </row>
    <row r="484" spans="1:37" ht="10.5" customHeight="1">
      <c r="A484" s="5"/>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3"/>
      <c r="AK484" s="3"/>
    </row>
    <row r="485" spans="1:37" ht="10.5" customHeight="1">
      <c r="A485" s="5"/>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3"/>
      <c r="AK485" s="3"/>
    </row>
    <row r="486" spans="1:37" ht="10.5" customHeight="1">
      <c r="A486" s="5"/>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3"/>
      <c r="AK486" s="3"/>
    </row>
    <row r="487" spans="1:37" ht="10.5" customHeight="1">
      <c r="A487" s="5"/>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3"/>
      <c r="AK487" s="3"/>
    </row>
    <row r="488" spans="1:37" ht="10.5" customHeight="1">
      <c r="A488" s="5"/>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3"/>
      <c r="AK488" s="3"/>
    </row>
    <row r="489" spans="1:37" ht="10.5" customHeight="1">
      <c r="A489" s="5"/>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3"/>
      <c r="AK489" s="3"/>
    </row>
    <row r="490" spans="1:37" ht="10.5" customHeight="1">
      <c r="A490" s="5"/>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3"/>
      <c r="AK490" s="3"/>
    </row>
    <row r="491" spans="1:37" ht="10.5" customHeight="1">
      <c r="A491" s="5"/>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3"/>
      <c r="AK491" s="3"/>
    </row>
    <row r="492" spans="1:37" ht="10.5" customHeight="1">
      <c r="A492" s="5"/>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3"/>
      <c r="AK492" s="3"/>
    </row>
    <row r="493" spans="1:37" ht="10.5" customHeight="1">
      <c r="A493" s="5"/>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3"/>
      <c r="AK493" s="3"/>
    </row>
    <row r="494" spans="1:37" ht="10.5" customHeight="1">
      <c r="A494" s="5"/>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3"/>
      <c r="AK494" s="3"/>
    </row>
    <row r="495" spans="1:37" ht="10.5" customHeight="1">
      <c r="A495" s="5"/>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3"/>
      <c r="AK495" s="3"/>
    </row>
    <row r="496" spans="1:37" ht="10.5" customHeight="1">
      <c r="A496" s="5"/>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3"/>
      <c r="AK496" s="3"/>
    </row>
    <row r="497" spans="1:37" ht="10.5" customHeight="1">
      <c r="A497" s="5"/>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3"/>
      <c r="AK497" s="3"/>
    </row>
    <row r="498" spans="1:37" ht="10.5" customHeight="1">
      <c r="A498" s="5"/>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3"/>
      <c r="AK498" s="3"/>
    </row>
    <row r="499" spans="1:37" ht="10.5" customHeight="1">
      <c r="A499" s="5"/>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3"/>
      <c r="AK499" s="3"/>
    </row>
    <row r="500" spans="1:37" ht="10.5" customHeight="1">
      <c r="A500" s="5"/>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3"/>
      <c r="AK500" s="3"/>
    </row>
    <row r="501" spans="1:37" ht="10.5" customHeight="1">
      <c r="A501" s="5"/>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3"/>
      <c r="AK501" s="3"/>
    </row>
    <row r="502" spans="1:37" ht="10.5" customHeight="1">
      <c r="A502" s="5"/>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3"/>
      <c r="AK502" s="3"/>
    </row>
    <row r="503" spans="1:37" ht="10.5" customHeight="1">
      <c r="A503" s="5"/>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3"/>
      <c r="AK503" s="3"/>
    </row>
    <row r="504" spans="1:37" ht="10.5" customHeight="1">
      <c r="A504" s="5"/>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3"/>
      <c r="AK504" s="3"/>
    </row>
    <row r="505" spans="1:37" ht="10.5" customHeight="1">
      <c r="A505" s="5"/>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3"/>
      <c r="AK505" s="3"/>
    </row>
    <row r="506" spans="1:37" ht="10.5" customHeight="1">
      <c r="A506" s="5"/>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3"/>
      <c r="AK506" s="3"/>
    </row>
    <row r="507" spans="1:37" ht="10.5" customHeight="1">
      <c r="A507" s="5"/>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3"/>
      <c r="AK507" s="3"/>
    </row>
    <row r="508" spans="1:37" ht="10.5" customHeight="1">
      <c r="A508" s="5"/>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3"/>
      <c r="AK508" s="3"/>
    </row>
    <row r="509" spans="1:37" ht="10.5" customHeight="1">
      <c r="A509" s="5"/>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3"/>
      <c r="AK509" s="3"/>
    </row>
    <row r="510" spans="1:37" ht="10.5" customHeight="1">
      <c r="A510" s="5"/>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3"/>
      <c r="AJ510" s="3"/>
      <c r="AK510" s="3"/>
    </row>
    <row r="511" spans="1:37" ht="10.5" customHeight="1">
      <c r="A511" s="5"/>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3"/>
      <c r="AK511" s="3"/>
    </row>
    <row r="512" spans="1:37" ht="10.5" customHeight="1">
      <c r="A512" s="5"/>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3"/>
      <c r="AK512" s="3"/>
    </row>
    <row r="513" spans="1:37" ht="10.5" customHeight="1">
      <c r="A513" s="5"/>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3"/>
      <c r="AJ513" s="3"/>
      <c r="AK513" s="3"/>
    </row>
    <row r="514" spans="1:37" ht="10.5" customHeight="1">
      <c r="A514" s="5"/>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3"/>
      <c r="AJ514" s="3"/>
      <c r="AK514" s="3"/>
    </row>
    <row r="515" spans="1:37" ht="10.5" customHeight="1">
      <c r="A515" s="5"/>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3"/>
      <c r="AJ515" s="3"/>
      <c r="AK515" s="3"/>
    </row>
    <row r="516" spans="1:37" ht="10.5" customHeight="1">
      <c r="A516" s="5"/>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3"/>
      <c r="AJ516" s="3"/>
      <c r="AK516" s="3"/>
    </row>
    <row r="517" spans="1:37" ht="10.5" customHeight="1">
      <c r="A517" s="5"/>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3"/>
      <c r="AJ517" s="3"/>
      <c r="AK517" s="3"/>
    </row>
    <row r="518" spans="1:37" ht="10.5" customHeight="1">
      <c r="A518" s="5"/>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3"/>
      <c r="AJ518" s="3"/>
      <c r="AK518" s="3"/>
    </row>
    <row r="519" spans="1:37" ht="10.5" customHeight="1">
      <c r="A519" s="5"/>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3"/>
      <c r="AJ519" s="3"/>
      <c r="AK519" s="3"/>
    </row>
    <row r="520" spans="1:37" ht="10.5" customHeight="1">
      <c r="A520" s="5"/>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3"/>
      <c r="AJ520" s="3"/>
      <c r="AK520" s="3"/>
    </row>
    <row r="521" spans="1:37" ht="10.5" customHeight="1">
      <c r="A521" s="5"/>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3"/>
      <c r="AJ521" s="3"/>
      <c r="AK521" s="3"/>
    </row>
    <row r="522" spans="1:37" ht="10.5" customHeight="1">
      <c r="A522" s="5"/>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3"/>
      <c r="AJ522" s="3"/>
      <c r="AK522" s="3"/>
    </row>
    <row r="523" spans="1:37" ht="10.5" customHeight="1">
      <c r="A523" s="5"/>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3"/>
      <c r="AK523" s="3"/>
    </row>
    <row r="524" spans="1:37" ht="10.5" customHeight="1">
      <c r="A524" s="5"/>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3"/>
      <c r="AJ524" s="3"/>
      <c r="AK524" s="3"/>
    </row>
    <row r="525" spans="1:37" ht="10.5" customHeight="1">
      <c r="A525" s="5"/>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3"/>
      <c r="AK525" s="3"/>
    </row>
    <row r="526" spans="1:37" ht="10.5" customHeight="1">
      <c r="A526" s="5"/>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3"/>
      <c r="AK526" s="3"/>
    </row>
    <row r="527" spans="1:37" ht="10.5" customHeight="1">
      <c r="A527" s="5"/>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c r="AJ527" s="3"/>
      <c r="AK527" s="3"/>
    </row>
    <row r="528" spans="1:37" ht="10.5" customHeight="1">
      <c r="A528" s="5"/>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3"/>
      <c r="AK528" s="3"/>
    </row>
    <row r="529" spans="1:37" ht="10.5" customHeight="1">
      <c r="A529" s="5"/>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3"/>
      <c r="AK529" s="3"/>
    </row>
    <row r="530" spans="1:37" ht="10.5" customHeight="1">
      <c r="A530" s="5"/>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3"/>
      <c r="AK530" s="3"/>
    </row>
    <row r="531" spans="1:37" ht="10.5" customHeight="1">
      <c r="A531" s="5"/>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3"/>
      <c r="AK531" s="3"/>
    </row>
    <row r="532" spans="1:37" ht="10.5" customHeight="1">
      <c r="A532" s="5"/>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3"/>
      <c r="AK532" s="3"/>
    </row>
    <row r="533" spans="1:37" ht="10.5" customHeight="1">
      <c r="A533" s="5"/>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3"/>
      <c r="AK533" s="3"/>
    </row>
    <row r="534" spans="1:37" ht="10.5" customHeight="1">
      <c r="A534" s="5"/>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3"/>
      <c r="AK534" s="3"/>
    </row>
    <row r="535" spans="1:37" ht="10.5" customHeight="1">
      <c r="A535" s="5"/>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3"/>
      <c r="AK535" s="3"/>
    </row>
    <row r="536" spans="1:37" ht="10.5" customHeight="1">
      <c r="A536" s="5"/>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3"/>
      <c r="AK536" s="3"/>
    </row>
    <row r="537" spans="1:37" ht="10.5" customHeight="1">
      <c r="A537" s="5"/>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3"/>
      <c r="AK537" s="3"/>
    </row>
    <row r="538" spans="1:37" ht="10.5" customHeight="1">
      <c r="A538" s="5"/>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3"/>
      <c r="AK538" s="3"/>
    </row>
    <row r="539" spans="1:37" ht="10.5" customHeight="1">
      <c r="A539" s="5"/>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3"/>
      <c r="AK539" s="3"/>
    </row>
    <row r="540" spans="1:37" ht="10.5" customHeight="1">
      <c r="A540" s="5"/>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3"/>
      <c r="AK540" s="3"/>
    </row>
    <row r="541" spans="1:37" ht="10.5" customHeight="1">
      <c r="A541" s="5"/>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3"/>
      <c r="AK541" s="3"/>
    </row>
    <row r="542" spans="1:37" ht="10.5" customHeight="1">
      <c r="A542" s="5"/>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3"/>
      <c r="AK542" s="3"/>
    </row>
    <row r="543" spans="1:37" ht="10.5" customHeight="1">
      <c r="A543" s="5"/>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3"/>
      <c r="AK543" s="3"/>
    </row>
    <row r="544" spans="1:37" ht="10.5" customHeight="1">
      <c r="A544" s="5"/>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3"/>
      <c r="AK544" s="3"/>
    </row>
    <row r="545" spans="1:37" ht="10.5" customHeight="1">
      <c r="A545" s="5"/>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3"/>
      <c r="AK545" s="3"/>
    </row>
    <row r="546" spans="1:37" ht="10.5" customHeight="1">
      <c r="A546" s="5"/>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3"/>
      <c r="AJ546" s="3"/>
      <c r="AK546" s="3"/>
    </row>
    <row r="547" spans="1:37" ht="10.5" customHeight="1">
      <c r="A547" s="5"/>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3"/>
      <c r="AI547" s="3"/>
      <c r="AJ547" s="3"/>
      <c r="AK547" s="3"/>
    </row>
    <row r="548" spans="1:37" ht="10.5" customHeight="1">
      <c r="A548" s="5"/>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3"/>
      <c r="AK548" s="3"/>
    </row>
    <row r="549" spans="1:37" ht="10.5" customHeight="1">
      <c r="A549" s="5"/>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3"/>
      <c r="AJ549" s="3"/>
      <c r="AK549" s="3"/>
    </row>
    <row r="550" spans="1:37" ht="10.5" customHeight="1">
      <c r="A550" s="5"/>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c r="AE550" s="3"/>
      <c r="AF550" s="3"/>
      <c r="AG550" s="3"/>
      <c r="AH550" s="3"/>
      <c r="AI550" s="3"/>
      <c r="AJ550" s="3"/>
      <c r="AK550" s="3"/>
    </row>
    <row r="551" spans="1:37" ht="10.5" customHeight="1">
      <c r="A551" s="5"/>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3"/>
      <c r="AK551" s="3"/>
    </row>
    <row r="552" spans="1:37" ht="10.5" customHeight="1">
      <c r="A552" s="5"/>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3"/>
      <c r="AK552" s="3"/>
    </row>
    <row r="553" spans="1:37" ht="10.5" customHeight="1">
      <c r="A553" s="5"/>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3"/>
      <c r="AK553" s="3"/>
    </row>
    <row r="554" spans="1:37" ht="10.5" customHeight="1">
      <c r="A554" s="5"/>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3"/>
      <c r="AK554" s="3"/>
    </row>
    <row r="555" spans="1:37" ht="10.5" customHeight="1">
      <c r="A555" s="5"/>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3"/>
      <c r="AK555" s="3"/>
    </row>
    <row r="556" spans="1:37" ht="10.5" customHeight="1">
      <c r="A556" s="5"/>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3"/>
      <c r="AK556" s="3"/>
    </row>
    <row r="557" spans="1:37" ht="10.5" customHeight="1">
      <c r="A557" s="5"/>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3"/>
      <c r="AK557" s="3"/>
    </row>
    <row r="558" spans="1:37" ht="10.5" customHeight="1">
      <c r="A558" s="5"/>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c r="AC558" s="3"/>
      <c r="AD558" s="3"/>
      <c r="AE558" s="3"/>
      <c r="AF558" s="3"/>
      <c r="AG558" s="3"/>
      <c r="AH558" s="3"/>
      <c r="AI558" s="3"/>
      <c r="AJ558" s="3"/>
      <c r="AK558" s="3"/>
    </row>
    <row r="559" spans="1:37" ht="10.5" customHeight="1">
      <c r="A559" s="5"/>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3"/>
      <c r="AK559" s="3"/>
    </row>
    <row r="560" spans="1:37" ht="10.5" customHeight="1">
      <c r="A560" s="5"/>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3"/>
      <c r="AK560" s="3"/>
    </row>
    <row r="561" spans="1:37" ht="10.5" customHeight="1">
      <c r="A561" s="5"/>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3"/>
      <c r="AK561" s="3"/>
    </row>
    <row r="562" spans="1:37" ht="10.5" customHeight="1">
      <c r="A562" s="5"/>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c r="AC562" s="3"/>
      <c r="AD562" s="3"/>
      <c r="AE562" s="3"/>
      <c r="AF562" s="3"/>
      <c r="AG562" s="3"/>
      <c r="AH562" s="3"/>
      <c r="AI562" s="3"/>
      <c r="AJ562" s="3"/>
      <c r="AK562" s="3"/>
    </row>
    <row r="563" spans="1:37" ht="10.5" customHeight="1">
      <c r="A563" s="5"/>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3"/>
      <c r="AJ563" s="3"/>
      <c r="AK563" s="3"/>
    </row>
    <row r="564" spans="1:37" ht="10.5" customHeight="1">
      <c r="A564" s="5"/>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3"/>
      <c r="AK564" s="3"/>
    </row>
    <row r="565" spans="1:37" ht="10.5" customHeight="1">
      <c r="A565" s="5"/>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3"/>
      <c r="AK565" s="3"/>
    </row>
    <row r="566" spans="1:37" ht="10.5" customHeight="1">
      <c r="A566" s="5"/>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c r="AD566" s="3"/>
      <c r="AE566" s="3"/>
      <c r="AF566" s="3"/>
      <c r="AG566" s="3"/>
      <c r="AH566" s="3"/>
      <c r="AI566" s="3"/>
      <c r="AJ566" s="3"/>
      <c r="AK566" s="3"/>
    </row>
    <row r="567" spans="1:37" ht="10.5" customHeight="1">
      <c r="A567" s="5"/>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c r="AD567" s="3"/>
      <c r="AE567" s="3"/>
      <c r="AF567" s="3"/>
      <c r="AG567" s="3"/>
      <c r="AH567" s="3"/>
      <c r="AI567" s="3"/>
      <c r="AJ567" s="3"/>
      <c r="AK567" s="3"/>
    </row>
    <row r="568" spans="1:37" ht="10.5" customHeight="1">
      <c r="A568" s="5"/>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c r="AE568" s="3"/>
      <c r="AF568" s="3"/>
      <c r="AG568" s="3"/>
      <c r="AH568" s="3"/>
      <c r="AI568" s="3"/>
      <c r="AJ568" s="3"/>
      <c r="AK568" s="3"/>
    </row>
    <row r="569" spans="1:37" ht="10.5" customHeight="1">
      <c r="A569" s="5"/>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c r="AE569" s="3"/>
      <c r="AF569" s="3"/>
      <c r="AG569" s="3"/>
      <c r="AH569" s="3"/>
      <c r="AI569" s="3"/>
      <c r="AJ569" s="3"/>
      <c r="AK569" s="3"/>
    </row>
    <row r="570" spans="1:37" ht="10.5" customHeight="1">
      <c r="A570" s="5"/>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c r="AD570" s="3"/>
      <c r="AE570" s="3"/>
      <c r="AF570" s="3"/>
      <c r="AG570" s="3"/>
      <c r="AH570" s="3"/>
      <c r="AI570" s="3"/>
      <c r="AJ570" s="3"/>
      <c r="AK570" s="3"/>
    </row>
    <row r="571" spans="1:37" ht="10.5" customHeight="1">
      <c r="A571" s="5"/>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c r="AC571" s="3"/>
      <c r="AD571" s="3"/>
      <c r="AE571" s="3"/>
      <c r="AF571" s="3"/>
      <c r="AG571" s="3"/>
      <c r="AH571" s="3"/>
      <c r="AI571" s="3"/>
      <c r="AJ571" s="3"/>
      <c r="AK571" s="3"/>
    </row>
    <row r="572" spans="1:37" ht="10.5" customHeight="1">
      <c r="A572" s="5"/>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c r="AE572" s="3"/>
      <c r="AF572" s="3"/>
      <c r="AG572" s="3"/>
      <c r="AH572" s="3"/>
      <c r="AI572" s="3"/>
      <c r="AJ572" s="3"/>
      <c r="AK572" s="3"/>
    </row>
    <row r="573" spans="1:37" ht="10.5" customHeight="1">
      <c r="A573" s="5"/>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3"/>
      <c r="AI573" s="3"/>
      <c r="AJ573" s="3"/>
      <c r="AK573" s="3"/>
    </row>
    <row r="574" spans="1:37" ht="10.5" customHeight="1">
      <c r="A574" s="5"/>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3"/>
      <c r="AI574" s="3"/>
      <c r="AJ574" s="3"/>
      <c r="AK574" s="3"/>
    </row>
    <row r="575" spans="1:37" ht="10.5" customHeight="1">
      <c r="A575" s="5"/>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c r="AC575" s="3"/>
      <c r="AD575" s="3"/>
      <c r="AE575" s="3"/>
      <c r="AF575" s="3"/>
      <c r="AG575" s="3"/>
      <c r="AH575" s="3"/>
      <c r="AI575" s="3"/>
      <c r="AJ575" s="3"/>
      <c r="AK575" s="3"/>
    </row>
    <row r="576" spans="1:37" ht="10.5" customHeight="1">
      <c r="A576" s="5"/>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c r="AF576" s="3"/>
      <c r="AG576" s="3"/>
      <c r="AH576" s="3"/>
      <c r="AI576" s="3"/>
      <c r="AJ576" s="3"/>
      <c r="AK576" s="3"/>
    </row>
    <row r="577" spans="1:37" ht="10.5" customHeight="1">
      <c r="A577" s="5"/>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3"/>
      <c r="AJ577" s="3"/>
      <c r="AK577" s="3"/>
    </row>
    <row r="578" spans="1:37" ht="10.5" customHeight="1">
      <c r="A578" s="5"/>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c r="AF578" s="3"/>
      <c r="AG578" s="3"/>
      <c r="AH578" s="3"/>
      <c r="AI578" s="3"/>
      <c r="AJ578" s="3"/>
      <c r="AK578" s="3"/>
    </row>
    <row r="579" spans="1:37" ht="10.5" customHeight="1">
      <c r="A579" s="5"/>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c r="AE579" s="3"/>
      <c r="AF579" s="3"/>
      <c r="AG579" s="3"/>
      <c r="AH579" s="3"/>
      <c r="AI579" s="3"/>
      <c r="AJ579" s="3"/>
      <c r="AK579" s="3"/>
    </row>
    <row r="580" spans="1:37" ht="10.5" customHeight="1">
      <c r="A580" s="5"/>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c r="AC580" s="3"/>
      <c r="AD580" s="3"/>
      <c r="AE580" s="3"/>
      <c r="AF580" s="3"/>
      <c r="AG580" s="3"/>
      <c r="AH580" s="3"/>
      <c r="AI580" s="3"/>
      <c r="AJ580" s="3"/>
      <c r="AK580" s="3"/>
    </row>
    <row r="581" spans="1:37" ht="10.5" customHeight="1">
      <c r="A581" s="5"/>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c r="AC581" s="3"/>
      <c r="AD581" s="3"/>
      <c r="AE581" s="3"/>
      <c r="AF581" s="3"/>
      <c r="AG581" s="3"/>
      <c r="AH581" s="3"/>
      <c r="AI581" s="3"/>
      <c r="AJ581" s="3"/>
      <c r="AK581" s="3"/>
    </row>
    <row r="582" spans="1:37" ht="10.5" customHeight="1">
      <c r="A582" s="5"/>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c r="AC582" s="3"/>
      <c r="AD582" s="3"/>
      <c r="AE582" s="3"/>
      <c r="AF582" s="3"/>
      <c r="AG582" s="3"/>
      <c r="AH582" s="3"/>
      <c r="AI582" s="3"/>
      <c r="AJ582" s="3"/>
      <c r="AK582" s="3"/>
    </row>
    <row r="583" spans="1:37" ht="10.5" customHeight="1">
      <c r="A583" s="5"/>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c r="AC583" s="3"/>
      <c r="AD583" s="3"/>
      <c r="AE583" s="3"/>
      <c r="AF583" s="3"/>
      <c r="AG583" s="3"/>
      <c r="AH583" s="3"/>
      <c r="AI583" s="3"/>
      <c r="AJ583" s="3"/>
      <c r="AK583" s="3"/>
    </row>
    <row r="584" spans="1:37" ht="10.5" customHeight="1">
      <c r="A584" s="5"/>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c r="AC584" s="3"/>
      <c r="AD584" s="3"/>
      <c r="AE584" s="3"/>
      <c r="AF584" s="3"/>
      <c r="AG584" s="3"/>
      <c r="AH584" s="3"/>
      <c r="AI584" s="3"/>
      <c r="AJ584" s="3"/>
      <c r="AK584" s="3"/>
    </row>
    <row r="585" spans="1:37" ht="10.5" customHeight="1">
      <c r="A585" s="5"/>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c r="AC585" s="3"/>
      <c r="AD585" s="3"/>
      <c r="AE585" s="3"/>
      <c r="AF585" s="3"/>
      <c r="AG585" s="3"/>
      <c r="AH585" s="3"/>
      <c r="AI585" s="3"/>
      <c r="AJ585" s="3"/>
      <c r="AK585" s="3"/>
    </row>
    <row r="586" spans="1:37" ht="10.5" customHeight="1">
      <c r="A586" s="5"/>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c r="AC586" s="3"/>
      <c r="AD586" s="3"/>
      <c r="AE586" s="3"/>
      <c r="AF586" s="3"/>
      <c r="AG586" s="3"/>
      <c r="AH586" s="3"/>
      <c r="AI586" s="3"/>
      <c r="AJ586" s="3"/>
      <c r="AK586" s="3"/>
    </row>
    <row r="587" spans="1:37" ht="10.5" customHeight="1">
      <c r="A587" s="5"/>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c r="AC587" s="3"/>
      <c r="AD587" s="3"/>
      <c r="AE587" s="3"/>
      <c r="AF587" s="3"/>
      <c r="AG587" s="3"/>
      <c r="AH587" s="3"/>
      <c r="AI587" s="3"/>
      <c r="AJ587" s="3"/>
      <c r="AK587" s="3"/>
    </row>
    <row r="588" spans="1:37" ht="10.5" customHeight="1">
      <c r="A588" s="5"/>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c r="AC588" s="3"/>
      <c r="AD588" s="3"/>
      <c r="AE588" s="3"/>
      <c r="AF588" s="3"/>
      <c r="AG588" s="3"/>
      <c r="AH588" s="3"/>
      <c r="AI588" s="3"/>
      <c r="AJ588" s="3"/>
      <c r="AK588" s="3"/>
    </row>
    <row r="589" spans="1:37" ht="10.5" customHeight="1">
      <c r="A589" s="5"/>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c r="AC589" s="3"/>
      <c r="AD589" s="3"/>
      <c r="AE589" s="3"/>
      <c r="AF589" s="3"/>
      <c r="AG589" s="3"/>
      <c r="AH589" s="3"/>
      <c r="AI589" s="3"/>
      <c r="AJ589" s="3"/>
      <c r="AK589" s="3"/>
    </row>
    <row r="590" spans="1:37" ht="10.5" customHeight="1">
      <c r="A590" s="5"/>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c r="AC590" s="3"/>
      <c r="AD590" s="3"/>
      <c r="AE590" s="3"/>
      <c r="AF590" s="3"/>
      <c r="AG590" s="3"/>
      <c r="AH590" s="3"/>
      <c r="AI590" s="3"/>
      <c r="AJ590" s="3"/>
      <c r="AK590" s="3"/>
    </row>
    <row r="591" spans="1:37" ht="10.5" customHeight="1">
      <c r="A591" s="5"/>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c r="AC591" s="3"/>
      <c r="AD591" s="3"/>
      <c r="AE591" s="3"/>
      <c r="AF591" s="3"/>
      <c r="AG591" s="3"/>
      <c r="AH591" s="3"/>
      <c r="AI591" s="3"/>
      <c r="AJ591" s="3"/>
      <c r="AK591" s="3"/>
    </row>
    <row r="592" spans="1:37" ht="10.5" customHeight="1">
      <c r="A592" s="5"/>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c r="AC592" s="3"/>
      <c r="AD592" s="3"/>
      <c r="AE592" s="3"/>
      <c r="AF592" s="3"/>
      <c r="AG592" s="3"/>
      <c r="AH592" s="3"/>
      <c r="AI592" s="3"/>
      <c r="AJ592" s="3"/>
      <c r="AK592" s="3"/>
    </row>
    <row r="593" spans="1:37" ht="10.5" customHeight="1">
      <c r="A593" s="5"/>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c r="AC593" s="3"/>
      <c r="AD593" s="3"/>
      <c r="AE593" s="3"/>
      <c r="AF593" s="3"/>
      <c r="AG593" s="3"/>
      <c r="AH593" s="3"/>
      <c r="AI593" s="3"/>
      <c r="AJ593" s="3"/>
      <c r="AK593" s="3"/>
    </row>
    <row r="594" spans="1:37" ht="10.5" customHeight="1">
      <c r="A594" s="5"/>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c r="AC594" s="3"/>
      <c r="AD594" s="3"/>
      <c r="AE594" s="3"/>
      <c r="AF594" s="3"/>
      <c r="AG594" s="3"/>
      <c r="AH594" s="3"/>
      <c r="AI594" s="3"/>
      <c r="AJ594" s="3"/>
      <c r="AK594" s="3"/>
    </row>
    <row r="595" spans="1:37" ht="10.5" customHeight="1">
      <c r="A595" s="5"/>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c r="AC595" s="3"/>
      <c r="AD595" s="3"/>
      <c r="AE595" s="3"/>
      <c r="AF595" s="3"/>
      <c r="AG595" s="3"/>
      <c r="AH595" s="3"/>
      <c r="AI595" s="3"/>
      <c r="AJ595" s="3"/>
      <c r="AK595" s="3"/>
    </row>
    <row r="596" spans="1:37" ht="10.5" customHeight="1">
      <c r="A596" s="5"/>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c r="AC596" s="3"/>
      <c r="AD596" s="3"/>
      <c r="AE596" s="3"/>
      <c r="AF596" s="3"/>
      <c r="AG596" s="3"/>
      <c r="AH596" s="3"/>
      <c r="AI596" s="3"/>
      <c r="AJ596" s="3"/>
      <c r="AK596" s="3"/>
    </row>
    <row r="597" spans="1:37" ht="10.5" customHeight="1">
      <c r="A597" s="5"/>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c r="AC597" s="3"/>
      <c r="AD597" s="3"/>
      <c r="AE597" s="3"/>
      <c r="AF597" s="3"/>
      <c r="AG597" s="3"/>
      <c r="AH597" s="3"/>
      <c r="AI597" s="3"/>
      <c r="AJ597" s="3"/>
      <c r="AK597" s="3"/>
    </row>
    <row r="598" spans="1:37" ht="10.5" customHeight="1">
      <c r="A598" s="5"/>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c r="AC598" s="3"/>
      <c r="AD598" s="3"/>
      <c r="AE598" s="3"/>
      <c r="AF598" s="3"/>
      <c r="AG598" s="3"/>
      <c r="AH598" s="3"/>
      <c r="AI598" s="3"/>
      <c r="AJ598" s="3"/>
      <c r="AK598" s="3"/>
    </row>
    <row r="599" spans="1:37" ht="10.5" customHeight="1">
      <c r="A599" s="5"/>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c r="AC599" s="3"/>
      <c r="AD599" s="3"/>
      <c r="AE599" s="3"/>
      <c r="AF599" s="3"/>
      <c r="AG599" s="3"/>
      <c r="AH599" s="3"/>
      <c r="AI599" s="3"/>
      <c r="AJ599" s="3"/>
      <c r="AK599" s="3"/>
    </row>
    <row r="600" spans="1:37" ht="10.5" customHeight="1">
      <c r="A600" s="5"/>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c r="AC600" s="3"/>
      <c r="AD600" s="3"/>
      <c r="AE600" s="3"/>
      <c r="AF600" s="3"/>
      <c r="AG600" s="3"/>
      <c r="AH600" s="3"/>
      <c r="AI600" s="3"/>
      <c r="AJ600" s="3"/>
      <c r="AK600" s="3"/>
    </row>
    <row r="601" spans="1:37" ht="10.5" customHeight="1">
      <c r="A601" s="5"/>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c r="AC601" s="3"/>
      <c r="AD601" s="3"/>
      <c r="AE601" s="3"/>
      <c r="AF601" s="3"/>
      <c r="AG601" s="3"/>
      <c r="AH601" s="3"/>
      <c r="AI601" s="3"/>
      <c r="AJ601" s="3"/>
      <c r="AK601" s="3"/>
    </row>
    <row r="602" spans="1:37" ht="10.5" customHeight="1">
      <c r="A602" s="5"/>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c r="AC602" s="3"/>
      <c r="AD602" s="3"/>
      <c r="AE602" s="3"/>
      <c r="AF602" s="3"/>
      <c r="AG602" s="3"/>
      <c r="AH602" s="3"/>
      <c r="AI602" s="3"/>
      <c r="AJ602" s="3"/>
      <c r="AK602" s="3"/>
    </row>
    <row r="603" spans="1:37" ht="10.5" customHeight="1">
      <c r="A603" s="5"/>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c r="AC603" s="3"/>
      <c r="AD603" s="3"/>
      <c r="AE603" s="3"/>
      <c r="AF603" s="3"/>
      <c r="AG603" s="3"/>
      <c r="AH603" s="3"/>
      <c r="AI603" s="3"/>
      <c r="AJ603" s="3"/>
      <c r="AK603" s="3"/>
    </row>
    <row r="604" spans="1:37" ht="10.5" customHeight="1">
      <c r="A604" s="5"/>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c r="AC604" s="3"/>
      <c r="AD604" s="3"/>
      <c r="AE604" s="3"/>
      <c r="AF604" s="3"/>
      <c r="AG604" s="3"/>
      <c r="AH604" s="3"/>
      <c r="AI604" s="3"/>
      <c r="AJ604" s="3"/>
      <c r="AK604" s="3"/>
    </row>
    <row r="605" spans="1:37" ht="10.5" customHeight="1">
      <c r="A605" s="5"/>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c r="AC605" s="3"/>
      <c r="AD605" s="3"/>
      <c r="AE605" s="3"/>
      <c r="AF605" s="3"/>
      <c r="AG605" s="3"/>
      <c r="AH605" s="3"/>
      <c r="AI605" s="3"/>
      <c r="AJ605" s="3"/>
      <c r="AK605" s="3"/>
    </row>
    <row r="606" spans="1:37" ht="10.5" customHeight="1">
      <c r="A606" s="5"/>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c r="AC606" s="3"/>
      <c r="AD606" s="3"/>
      <c r="AE606" s="3"/>
      <c r="AF606" s="3"/>
      <c r="AG606" s="3"/>
      <c r="AH606" s="3"/>
      <c r="AI606" s="3"/>
      <c r="AJ606" s="3"/>
      <c r="AK606" s="3"/>
    </row>
    <row r="607" spans="1:37" ht="10.5" customHeight="1">
      <c r="A607" s="5"/>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c r="AC607" s="3"/>
      <c r="AD607" s="3"/>
      <c r="AE607" s="3"/>
      <c r="AF607" s="3"/>
      <c r="AG607" s="3"/>
      <c r="AH607" s="3"/>
      <c r="AI607" s="3"/>
      <c r="AJ607" s="3"/>
      <c r="AK607" s="3"/>
    </row>
    <row r="608" spans="1:37" ht="10.5" customHeight="1">
      <c r="A608" s="5"/>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c r="AC608" s="3"/>
      <c r="AD608" s="3"/>
      <c r="AE608" s="3"/>
      <c r="AF608" s="3"/>
      <c r="AG608" s="3"/>
      <c r="AH608" s="3"/>
      <c r="AI608" s="3"/>
      <c r="AJ608" s="3"/>
      <c r="AK608" s="3"/>
    </row>
    <row r="609" spans="1:37" ht="10.5" customHeight="1">
      <c r="A609" s="5"/>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c r="AC609" s="3"/>
      <c r="AD609" s="3"/>
      <c r="AE609" s="3"/>
      <c r="AF609" s="3"/>
      <c r="AG609" s="3"/>
      <c r="AH609" s="3"/>
      <c r="AI609" s="3"/>
      <c r="AJ609" s="3"/>
      <c r="AK609" s="3"/>
    </row>
    <row r="610" spans="1:37" ht="10.5" customHeight="1">
      <c r="A610" s="5"/>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c r="AC610" s="3"/>
      <c r="AD610" s="3"/>
      <c r="AE610" s="3"/>
      <c r="AF610" s="3"/>
      <c r="AG610" s="3"/>
      <c r="AH610" s="3"/>
      <c r="AI610" s="3"/>
      <c r="AJ610" s="3"/>
      <c r="AK610" s="3"/>
    </row>
    <row r="611" spans="1:37" ht="10.5" customHeight="1">
      <c r="A611" s="5"/>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c r="AC611" s="3"/>
      <c r="AD611" s="3"/>
      <c r="AE611" s="3"/>
      <c r="AF611" s="3"/>
      <c r="AG611" s="3"/>
      <c r="AH611" s="3"/>
      <c r="AI611" s="3"/>
      <c r="AJ611" s="3"/>
      <c r="AK611" s="3"/>
    </row>
    <row r="612" spans="1:37" ht="10.5" customHeight="1">
      <c r="A612" s="5"/>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c r="AC612" s="3"/>
      <c r="AD612" s="3"/>
      <c r="AE612" s="3"/>
      <c r="AF612" s="3"/>
      <c r="AG612" s="3"/>
      <c r="AH612" s="3"/>
      <c r="AI612" s="3"/>
      <c r="AJ612" s="3"/>
      <c r="AK612" s="3"/>
    </row>
    <row r="613" spans="1:37" ht="10.5" customHeight="1">
      <c r="A613" s="5"/>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c r="AC613" s="3"/>
      <c r="AD613" s="3"/>
      <c r="AE613" s="3"/>
      <c r="AF613" s="3"/>
      <c r="AG613" s="3"/>
      <c r="AH613" s="3"/>
      <c r="AI613" s="3"/>
      <c r="AJ613" s="3"/>
      <c r="AK613" s="3"/>
    </row>
    <row r="614" spans="1:37" ht="10.5" customHeight="1">
      <c r="A614" s="5"/>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c r="AC614" s="3"/>
      <c r="AD614" s="3"/>
      <c r="AE614" s="3"/>
      <c r="AF614" s="3"/>
      <c r="AG614" s="3"/>
      <c r="AH614" s="3"/>
      <c r="AI614" s="3"/>
      <c r="AJ614" s="3"/>
      <c r="AK614" s="3"/>
    </row>
    <row r="615" spans="1:37" ht="10.5" customHeight="1">
      <c r="A615" s="5"/>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c r="AC615" s="3"/>
      <c r="AD615" s="3"/>
      <c r="AE615" s="3"/>
      <c r="AF615" s="3"/>
      <c r="AG615" s="3"/>
      <c r="AH615" s="3"/>
      <c r="AI615" s="3"/>
      <c r="AJ615" s="3"/>
      <c r="AK615" s="3"/>
    </row>
    <row r="616" spans="1:37" ht="10.5" customHeight="1">
      <c r="A616" s="5"/>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c r="AC616" s="3"/>
      <c r="AD616" s="3"/>
      <c r="AE616" s="3"/>
      <c r="AF616" s="3"/>
      <c r="AG616" s="3"/>
      <c r="AH616" s="3"/>
      <c r="AI616" s="3"/>
      <c r="AJ616" s="3"/>
      <c r="AK616" s="3"/>
    </row>
    <row r="617" spans="1:37" ht="10.5" customHeight="1">
      <c r="A617" s="5"/>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c r="AC617" s="3"/>
      <c r="AD617" s="3"/>
      <c r="AE617" s="3"/>
      <c r="AF617" s="3"/>
      <c r="AG617" s="3"/>
      <c r="AH617" s="3"/>
      <c r="AI617" s="3"/>
      <c r="AJ617" s="3"/>
      <c r="AK617" s="3"/>
    </row>
    <row r="618" spans="1:37" ht="10.5" customHeight="1">
      <c r="A618" s="5"/>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c r="AC618" s="3"/>
      <c r="AD618" s="3"/>
      <c r="AE618" s="3"/>
      <c r="AF618" s="3"/>
      <c r="AG618" s="3"/>
      <c r="AH618" s="3"/>
      <c r="AI618" s="3"/>
      <c r="AJ618" s="3"/>
      <c r="AK618" s="3"/>
    </row>
    <row r="619" spans="1:37" ht="10.5" customHeight="1">
      <c r="A619" s="5"/>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c r="AC619" s="3"/>
      <c r="AD619" s="3"/>
      <c r="AE619" s="3"/>
      <c r="AF619" s="3"/>
      <c r="AG619" s="3"/>
      <c r="AH619" s="3"/>
      <c r="AI619" s="3"/>
      <c r="AJ619" s="3"/>
      <c r="AK619" s="3"/>
    </row>
    <row r="620" spans="1:37" ht="10.5" customHeight="1">
      <c r="A620" s="5"/>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c r="AC620" s="3"/>
      <c r="AD620" s="3"/>
      <c r="AE620" s="3"/>
      <c r="AF620" s="3"/>
      <c r="AG620" s="3"/>
      <c r="AH620" s="3"/>
      <c r="AI620" s="3"/>
      <c r="AJ620" s="3"/>
      <c r="AK620" s="3"/>
    </row>
    <row r="621" spans="1:37" ht="10.5" customHeight="1">
      <c r="A621" s="5"/>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c r="AC621" s="3"/>
      <c r="AD621" s="3"/>
      <c r="AE621" s="3"/>
      <c r="AF621" s="3"/>
      <c r="AG621" s="3"/>
      <c r="AH621" s="3"/>
      <c r="AI621" s="3"/>
      <c r="AJ621" s="3"/>
      <c r="AK621" s="3"/>
    </row>
    <row r="622" spans="1:37" ht="10.5" customHeight="1">
      <c r="A622" s="5"/>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c r="AC622" s="3"/>
      <c r="AD622" s="3"/>
      <c r="AE622" s="3"/>
      <c r="AF622" s="3"/>
      <c r="AG622" s="3"/>
      <c r="AH622" s="3"/>
      <c r="AI622" s="3"/>
      <c r="AJ622" s="3"/>
      <c r="AK622" s="3"/>
    </row>
    <row r="623" spans="1:37" ht="10.5" customHeight="1">
      <c r="A623" s="5"/>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c r="AC623" s="3"/>
      <c r="AD623" s="3"/>
      <c r="AE623" s="3"/>
      <c r="AF623" s="3"/>
      <c r="AG623" s="3"/>
      <c r="AH623" s="3"/>
      <c r="AI623" s="3"/>
      <c r="AJ623" s="3"/>
      <c r="AK623" s="3"/>
    </row>
    <row r="624" spans="1:37" ht="10.5" customHeight="1">
      <c r="A624" s="5"/>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c r="AC624" s="3"/>
      <c r="AD624" s="3"/>
      <c r="AE624" s="3"/>
      <c r="AF624" s="3"/>
      <c r="AG624" s="3"/>
      <c r="AH624" s="3"/>
      <c r="AI624" s="3"/>
      <c r="AJ624" s="3"/>
      <c r="AK624" s="3"/>
    </row>
    <row r="625" spans="1:37" ht="10.5" customHeight="1">
      <c r="A625" s="5"/>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c r="AC625" s="3"/>
      <c r="AD625" s="3"/>
      <c r="AE625" s="3"/>
      <c r="AF625" s="3"/>
      <c r="AG625" s="3"/>
      <c r="AH625" s="3"/>
      <c r="AI625" s="3"/>
      <c r="AJ625" s="3"/>
      <c r="AK625" s="3"/>
    </row>
    <row r="626" spans="1:37" ht="10.5" customHeight="1">
      <c r="A626" s="5"/>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c r="AC626" s="3"/>
      <c r="AD626" s="3"/>
      <c r="AE626" s="3"/>
      <c r="AF626" s="3"/>
      <c r="AG626" s="3"/>
      <c r="AH626" s="3"/>
      <c r="AI626" s="3"/>
      <c r="AJ626" s="3"/>
      <c r="AK626" s="3"/>
    </row>
    <row r="627" spans="1:37" ht="10.5" customHeight="1">
      <c r="A627" s="5"/>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c r="AC627" s="3"/>
      <c r="AD627" s="3"/>
      <c r="AE627" s="3"/>
      <c r="AF627" s="3"/>
      <c r="AG627" s="3"/>
      <c r="AH627" s="3"/>
      <c r="AI627" s="3"/>
      <c r="AJ627" s="3"/>
      <c r="AK627" s="3"/>
    </row>
    <row r="628" spans="1:37" ht="10.5" customHeight="1">
      <c r="A628" s="5"/>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c r="AC628" s="3"/>
      <c r="AD628" s="3"/>
      <c r="AE628" s="3"/>
      <c r="AF628" s="3"/>
      <c r="AG628" s="3"/>
      <c r="AH628" s="3"/>
      <c r="AI628" s="3"/>
      <c r="AJ628" s="3"/>
      <c r="AK628" s="3"/>
    </row>
    <row r="629" spans="1:37" ht="10.5" customHeight="1">
      <c r="A629" s="5"/>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c r="AC629" s="3"/>
      <c r="AD629" s="3"/>
      <c r="AE629" s="3"/>
      <c r="AF629" s="3"/>
      <c r="AG629" s="3"/>
      <c r="AH629" s="3"/>
      <c r="AI629" s="3"/>
      <c r="AJ629" s="3"/>
      <c r="AK629" s="3"/>
    </row>
    <row r="630" spans="1:37" ht="10.5" customHeight="1">
      <c r="A630" s="5"/>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c r="AC630" s="3"/>
      <c r="AD630" s="3"/>
      <c r="AE630" s="3"/>
      <c r="AF630" s="3"/>
      <c r="AG630" s="3"/>
      <c r="AH630" s="3"/>
      <c r="AI630" s="3"/>
      <c r="AJ630" s="3"/>
      <c r="AK630" s="3"/>
    </row>
    <row r="631" spans="1:37" ht="10.5" customHeight="1">
      <c r="A631" s="5"/>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c r="AC631" s="3"/>
      <c r="AD631" s="3"/>
      <c r="AE631" s="3"/>
      <c r="AF631" s="3"/>
      <c r="AG631" s="3"/>
      <c r="AH631" s="3"/>
      <c r="AI631" s="3"/>
      <c r="AJ631" s="3"/>
      <c r="AK631" s="3"/>
    </row>
    <row r="632" spans="1:37" ht="10.5" customHeight="1">
      <c r="A632" s="5"/>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c r="AC632" s="3"/>
      <c r="AD632" s="3"/>
      <c r="AE632" s="3"/>
      <c r="AF632" s="3"/>
      <c r="AG632" s="3"/>
      <c r="AH632" s="3"/>
      <c r="AI632" s="3"/>
      <c r="AJ632" s="3"/>
      <c r="AK632" s="3"/>
    </row>
    <row r="633" spans="1:37" ht="10.5" customHeight="1">
      <c r="A633" s="5"/>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c r="AC633" s="3"/>
      <c r="AD633" s="3"/>
      <c r="AE633" s="3"/>
      <c r="AF633" s="3"/>
      <c r="AG633" s="3"/>
      <c r="AH633" s="3"/>
      <c r="AI633" s="3"/>
      <c r="AJ633" s="3"/>
      <c r="AK633" s="3"/>
    </row>
    <row r="634" spans="1:37" ht="10.5" customHeight="1">
      <c r="A634" s="5"/>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c r="AC634" s="3"/>
      <c r="AD634" s="3"/>
      <c r="AE634" s="3"/>
      <c r="AF634" s="3"/>
      <c r="AG634" s="3"/>
      <c r="AH634" s="3"/>
      <c r="AI634" s="3"/>
      <c r="AJ634" s="3"/>
      <c r="AK634" s="3"/>
    </row>
    <row r="635" spans="1:37" ht="10.5" customHeight="1">
      <c r="A635" s="5"/>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c r="AC635" s="3"/>
      <c r="AD635" s="3"/>
      <c r="AE635" s="3"/>
      <c r="AF635" s="3"/>
      <c r="AG635" s="3"/>
      <c r="AH635" s="3"/>
      <c r="AI635" s="3"/>
      <c r="AJ635" s="3"/>
      <c r="AK635" s="3"/>
    </row>
    <row r="636" spans="1:37" ht="10.5" customHeight="1">
      <c r="A636" s="5"/>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c r="AC636" s="3"/>
      <c r="AD636" s="3"/>
      <c r="AE636" s="3"/>
      <c r="AF636" s="3"/>
      <c r="AG636" s="3"/>
      <c r="AH636" s="3"/>
      <c r="AI636" s="3"/>
      <c r="AJ636" s="3"/>
      <c r="AK636" s="3"/>
    </row>
    <row r="637" spans="1:37" ht="10.5" customHeight="1">
      <c r="A637" s="5"/>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c r="AC637" s="3"/>
      <c r="AD637" s="3"/>
      <c r="AE637" s="3"/>
      <c r="AF637" s="3"/>
      <c r="AG637" s="3"/>
      <c r="AH637" s="3"/>
      <c r="AI637" s="3"/>
      <c r="AJ637" s="3"/>
      <c r="AK637" s="3"/>
    </row>
    <row r="638" spans="1:37" ht="10.5" customHeight="1">
      <c r="A638" s="5"/>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c r="AC638" s="3"/>
      <c r="AD638" s="3"/>
      <c r="AE638" s="3"/>
      <c r="AF638" s="3"/>
      <c r="AG638" s="3"/>
      <c r="AH638" s="3"/>
      <c r="AI638" s="3"/>
      <c r="AJ638" s="3"/>
      <c r="AK638" s="3"/>
    </row>
    <row r="639" spans="1:37" ht="10.5" customHeight="1">
      <c r="A639" s="5"/>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c r="AC639" s="3"/>
      <c r="AD639" s="3"/>
      <c r="AE639" s="3"/>
      <c r="AF639" s="3"/>
      <c r="AG639" s="3"/>
      <c r="AH639" s="3"/>
      <c r="AI639" s="3"/>
      <c r="AJ639" s="3"/>
      <c r="AK639" s="3"/>
    </row>
    <row r="640" spans="1:37" ht="10.5" customHeight="1">
      <c r="A640" s="5"/>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c r="AC640" s="3"/>
      <c r="AD640" s="3"/>
      <c r="AE640" s="3"/>
      <c r="AF640" s="3"/>
      <c r="AG640" s="3"/>
      <c r="AH640" s="3"/>
      <c r="AI640" s="3"/>
      <c r="AJ640" s="3"/>
      <c r="AK640" s="3"/>
    </row>
    <row r="641" spans="1:37" ht="10.5" customHeight="1">
      <c r="A641" s="5"/>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c r="AC641" s="3"/>
      <c r="AD641" s="3"/>
      <c r="AE641" s="3"/>
      <c r="AF641" s="3"/>
      <c r="AG641" s="3"/>
      <c r="AH641" s="3"/>
      <c r="AI641" s="3"/>
      <c r="AJ641" s="3"/>
      <c r="AK641" s="3"/>
    </row>
    <row r="642" spans="1:37" ht="10.5" customHeight="1">
      <c r="A642" s="5"/>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c r="AC642" s="3"/>
      <c r="AD642" s="3"/>
      <c r="AE642" s="3"/>
      <c r="AF642" s="3"/>
      <c r="AG642" s="3"/>
      <c r="AH642" s="3"/>
      <c r="AI642" s="3"/>
      <c r="AJ642" s="3"/>
      <c r="AK642" s="3"/>
    </row>
    <row r="643" spans="1:37" ht="10.5" customHeight="1">
      <c r="A643" s="5"/>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c r="AC643" s="3"/>
      <c r="AD643" s="3"/>
      <c r="AE643" s="3"/>
      <c r="AF643" s="3"/>
      <c r="AG643" s="3"/>
      <c r="AH643" s="3"/>
      <c r="AI643" s="3"/>
      <c r="AJ643" s="3"/>
      <c r="AK643" s="3"/>
    </row>
    <row r="644" spans="1:37" ht="10.5" customHeight="1">
      <c r="A644" s="5"/>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c r="AC644" s="3"/>
      <c r="AD644" s="3"/>
      <c r="AE644" s="3"/>
      <c r="AF644" s="3"/>
      <c r="AG644" s="3"/>
      <c r="AH644" s="3"/>
      <c r="AI644" s="3"/>
      <c r="AJ644" s="3"/>
      <c r="AK644" s="3"/>
    </row>
    <row r="645" spans="1:37" ht="10.5" customHeight="1">
      <c r="A645" s="5"/>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c r="AC645" s="3"/>
      <c r="AD645" s="3"/>
      <c r="AE645" s="3"/>
      <c r="AF645" s="3"/>
      <c r="AG645" s="3"/>
      <c r="AH645" s="3"/>
      <c r="AI645" s="3"/>
      <c r="AJ645" s="3"/>
      <c r="AK645" s="3"/>
    </row>
    <row r="646" spans="1:37" ht="10.5" customHeight="1">
      <c r="A646" s="5"/>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c r="AC646" s="3"/>
      <c r="AD646" s="3"/>
      <c r="AE646" s="3"/>
      <c r="AF646" s="3"/>
      <c r="AG646" s="3"/>
      <c r="AH646" s="3"/>
      <c r="AI646" s="3"/>
      <c r="AJ646" s="3"/>
      <c r="AK646" s="3"/>
    </row>
    <row r="647" spans="1:37" ht="10.5" customHeight="1">
      <c r="A647" s="5"/>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c r="AC647" s="3"/>
      <c r="AD647" s="3"/>
      <c r="AE647" s="3"/>
      <c r="AF647" s="3"/>
      <c r="AG647" s="3"/>
      <c r="AH647" s="3"/>
      <c r="AI647" s="3"/>
      <c r="AJ647" s="3"/>
      <c r="AK647" s="3"/>
    </row>
    <row r="648" spans="1:37" ht="10.5" customHeight="1">
      <c r="A648" s="5"/>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c r="AC648" s="3"/>
      <c r="AD648" s="3"/>
      <c r="AE648" s="3"/>
      <c r="AF648" s="3"/>
      <c r="AG648" s="3"/>
      <c r="AH648" s="3"/>
      <c r="AI648" s="3"/>
      <c r="AJ648" s="3"/>
      <c r="AK648" s="3"/>
    </row>
    <row r="649" spans="1:37" ht="10.5" customHeight="1">
      <c r="A649" s="5"/>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c r="AC649" s="3"/>
      <c r="AD649" s="3"/>
      <c r="AE649" s="3"/>
      <c r="AF649" s="3"/>
      <c r="AG649" s="3"/>
      <c r="AH649" s="3"/>
      <c r="AI649" s="3"/>
      <c r="AJ649" s="3"/>
      <c r="AK649" s="3"/>
    </row>
    <row r="650" spans="1:37" ht="10.5" customHeight="1">
      <c r="A650" s="5"/>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c r="AC650" s="3"/>
      <c r="AD650" s="3"/>
      <c r="AE650" s="3"/>
      <c r="AF650" s="3"/>
      <c r="AG650" s="3"/>
      <c r="AH650" s="3"/>
      <c r="AI650" s="3"/>
      <c r="AJ650" s="3"/>
      <c r="AK650" s="3"/>
    </row>
    <row r="651" spans="1:37" ht="10.5" customHeight="1">
      <c r="A651" s="5"/>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c r="AC651" s="3"/>
      <c r="AD651" s="3"/>
      <c r="AE651" s="3"/>
      <c r="AF651" s="3"/>
      <c r="AG651" s="3"/>
      <c r="AH651" s="3"/>
      <c r="AI651" s="3"/>
      <c r="AJ651" s="3"/>
      <c r="AK651" s="3"/>
    </row>
    <row r="652" spans="1:37" ht="10.5" customHeight="1">
      <c r="A652" s="5"/>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c r="AC652" s="3"/>
      <c r="AD652" s="3"/>
      <c r="AE652" s="3"/>
      <c r="AF652" s="3"/>
      <c r="AG652" s="3"/>
      <c r="AH652" s="3"/>
      <c r="AI652" s="3"/>
      <c r="AJ652" s="3"/>
      <c r="AK652" s="3"/>
    </row>
    <row r="653" spans="1:37" ht="10.5" customHeight="1">
      <c r="A653" s="5"/>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c r="AC653" s="3"/>
      <c r="AD653" s="3"/>
      <c r="AE653" s="3"/>
      <c r="AF653" s="3"/>
      <c r="AG653" s="3"/>
      <c r="AH653" s="3"/>
      <c r="AI653" s="3"/>
      <c r="AJ653" s="3"/>
      <c r="AK653" s="3"/>
    </row>
    <row r="654" spans="1:37" ht="10.5" customHeight="1">
      <c r="A654" s="5"/>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c r="AC654" s="3"/>
      <c r="AD654" s="3"/>
      <c r="AE654" s="3"/>
      <c r="AF654" s="3"/>
      <c r="AG654" s="3"/>
      <c r="AH654" s="3"/>
      <c r="AI654" s="3"/>
      <c r="AJ654" s="3"/>
      <c r="AK654" s="3"/>
    </row>
    <row r="655" spans="1:37" ht="10.5" customHeight="1">
      <c r="A655" s="5"/>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c r="AC655" s="3"/>
      <c r="AD655" s="3"/>
      <c r="AE655" s="3"/>
      <c r="AF655" s="3"/>
      <c r="AG655" s="3"/>
      <c r="AH655" s="3"/>
      <c r="AI655" s="3"/>
      <c r="AJ655" s="3"/>
      <c r="AK655" s="3"/>
    </row>
    <row r="656" spans="1:37" ht="10.5" customHeight="1">
      <c r="A656" s="5"/>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c r="AC656" s="3"/>
      <c r="AD656" s="3"/>
      <c r="AE656" s="3"/>
      <c r="AF656" s="3"/>
      <c r="AG656" s="3"/>
      <c r="AH656" s="3"/>
      <c r="AI656" s="3"/>
      <c r="AJ656" s="3"/>
      <c r="AK656" s="3"/>
    </row>
    <row r="657" spans="1:37" ht="10.5" customHeight="1">
      <c r="A657" s="5"/>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c r="AC657" s="3"/>
      <c r="AD657" s="3"/>
      <c r="AE657" s="3"/>
      <c r="AF657" s="3"/>
      <c r="AG657" s="3"/>
      <c r="AH657" s="3"/>
      <c r="AI657" s="3"/>
      <c r="AJ657" s="3"/>
      <c r="AK657" s="3"/>
    </row>
    <row r="658" spans="1:37" ht="10.5" customHeight="1">
      <c r="A658" s="5"/>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c r="AC658" s="3"/>
      <c r="AD658" s="3"/>
      <c r="AE658" s="3"/>
      <c r="AF658" s="3"/>
      <c r="AG658" s="3"/>
      <c r="AH658" s="3"/>
      <c r="AI658" s="3"/>
      <c r="AJ658" s="3"/>
      <c r="AK658" s="3"/>
    </row>
    <row r="659" spans="1:37" ht="10.5" customHeight="1">
      <c r="A659" s="5"/>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c r="AC659" s="3"/>
      <c r="AD659" s="3"/>
      <c r="AE659" s="3"/>
      <c r="AF659" s="3"/>
      <c r="AG659" s="3"/>
      <c r="AH659" s="3"/>
      <c r="AI659" s="3"/>
      <c r="AJ659" s="3"/>
      <c r="AK659" s="3"/>
    </row>
    <row r="660" spans="1:37" ht="10.5" customHeight="1">
      <c r="A660" s="5"/>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c r="AC660" s="3"/>
      <c r="AD660" s="3"/>
      <c r="AE660" s="3"/>
      <c r="AF660" s="3"/>
      <c r="AG660" s="3"/>
      <c r="AH660" s="3"/>
      <c r="AI660" s="3"/>
      <c r="AJ660" s="3"/>
      <c r="AK660" s="3"/>
    </row>
    <row r="661" spans="1:37" ht="10.5" customHeight="1">
      <c r="A661" s="5"/>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c r="AC661" s="3"/>
      <c r="AD661" s="3"/>
      <c r="AE661" s="3"/>
      <c r="AF661" s="3"/>
      <c r="AG661" s="3"/>
      <c r="AH661" s="3"/>
      <c r="AI661" s="3"/>
      <c r="AJ661" s="3"/>
      <c r="AK661" s="3"/>
    </row>
    <row r="662" spans="1:37" ht="10.5" customHeight="1">
      <c r="A662" s="5"/>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c r="AC662" s="3"/>
      <c r="AD662" s="3"/>
      <c r="AE662" s="3"/>
      <c r="AF662" s="3"/>
      <c r="AG662" s="3"/>
      <c r="AH662" s="3"/>
      <c r="AI662" s="3"/>
      <c r="AJ662" s="3"/>
      <c r="AK662" s="3"/>
    </row>
    <row r="663" spans="1:37" ht="10.5" customHeight="1">
      <c r="A663" s="5"/>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c r="AC663" s="3"/>
      <c r="AD663" s="3"/>
      <c r="AE663" s="3"/>
      <c r="AF663" s="3"/>
      <c r="AG663" s="3"/>
      <c r="AH663" s="3"/>
      <c r="AI663" s="3"/>
      <c r="AJ663" s="3"/>
      <c r="AK663" s="3"/>
    </row>
    <row r="664" spans="1:37" ht="10.5" customHeight="1">
      <c r="A664" s="5"/>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c r="AC664" s="3"/>
      <c r="AD664" s="3"/>
      <c r="AE664" s="3"/>
      <c r="AF664" s="3"/>
      <c r="AG664" s="3"/>
      <c r="AH664" s="3"/>
      <c r="AI664" s="3"/>
      <c r="AJ664" s="3"/>
      <c r="AK664" s="3"/>
    </row>
    <row r="665" spans="1:37" ht="10.5" customHeight="1">
      <c r="A665" s="5"/>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c r="AC665" s="3"/>
      <c r="AD665" s="3"/>
      <c r="AE665" s="3"/>
      <c r="AF665" s="3"/>
      <c r="AG665" s="3"/>
      <c r="AH665" s="3"/>
      <c r="AI665" s="3"/>
      <c r="AJ665" s="3"/>
      <c r="AK665" s="3"/>
    </row>
    <row r="666" spans="1:37" ht="10.5" customHeight="1">
      <c r="A666" s="5"/>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c r="AC666" s="3"/>
      <c r="AD666" s="3"/>
      <c r="AE666" s="3"/>
      <c r="AF666" s="3"/>
      <c r="AG666" s="3"/>
      <c r="AH666" s="3"/>
      <c r="AI666" s="3"/>
      <c r="AJ666" s="3"/>
      <c r="AK666" s="3"/>
    </row>
    <row r="667" spans="1:37" ht="10.5" customHeight="1">
      <c r="A667" s="5"/>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c r="AC667" s="3"/>
      <c r="AD667" s="3"/>
      <c r="AE667" s="3"/>
      <c r="AF667" s="3"/>
      <c r="AG667" s="3"/>
      <c r="AH667" s="3"/>
      <c r="AI667" s="3"/>
      <c r="AJ667" s="3"/>
      <c r="AK667" s="3"/>
    </row>
    <row r="668" spans="1:37" ht="10.5" customHeight="1">
      <c r="A668" s="5"/>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c r="AC668" s="3"/>
      <c r="AD668" s="3"/>
      <c r="AE668" s="3"/>
      <c r="AF668" s="3"/>
      <c r="AG668" s="3"/>
      <c r="AH668" s="3"/>
      <c r="AI668" s="3"/>
      <c r="AJ668" s="3"/>
      <c r="AK668" s="3"/>
    </row>
    <row r="669" spans="1:37" ht="10.5" customHeight="1">
      <c r="A669" s="5"/>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c r="AC669" s="3"/>
      <c r="AD669" s="3"/>
      <c r="AE669" s="3"/>
      <c r="AF669" s="3"/>
      <c r="AG669" s="3"/>
      <c r="AH669" s="3"/>
      <c r="AI669" s="3"/>
      <c r="AJ669" s="3"/>
      <c r="AK669" s="3"/>
    </row>
    <row r="670" spans="1:37" ht="10.5" customHeight="1">
      <c r="A670" s="5"/>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c r="AC670" s="3"/>
      <c r="AD670" s="3"/>
      <c r="AE670" s="3"/>
      <c r="AF670" s="3"/>
      <c r="AG670" s="3"/>
      <c r="AH670" s="3"/>
      <c r="AI670" s="3"/>
      <c r="AJ670" s="3"/>
      <c r="AK670" s="3"/>
    </row>
    <row r="671" spans="1:37" ht="10.5" customHeight="1">
      <c r="A671" s="5"/>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c r="AC671" s="3"/>
      <c r="AD671" s="3"/>
      <c r="AE671" s="3"/>
      <c r="AF671" s="3"/>
      <c r="AG671" s="3"/>
      <c r="AH671" s="3"/>
      <c r="AI671" s="3"/>
      <c r="AJ671" s="3"/>
      <c r="AK671" s="3"/>
    </row>
    <row r="672" spans="1:37" ht="10.5" customHeight="1">
      <c r="A672" s="5"/>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c r="AC672" s="3"/>
      <c r="AD672" s="3"/>
      <c r="AE672" s="3"/>
      <c r="AF672" s="3"/>
      <c r="AG672" s="3"/>
      <c r="AH672" s="3"/>
      <c r="AI672" s="3"/>
      <c r="AJ672" s="3"/>
      <c r="AK672" s="3"/>
    </row>
    <row r="673" spans="1:37" ht="10.5" customHeight="1">
      <c r="A673" s="5"/>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c r="AC673" s="3"/>
      <c r="AD673" s="3"/>
      <c r="AE673" s="3"/>
      <c r="AF673" s="3"/>
      <c r="AG673" s="3"/>
      <c r="AH673" s="3"/>
      <c r="AI673" s="3"/>
      <c r="AJ673" s="3"/>
      <c r="AK673" s="3"/>
    </row>
    <row r="674" spans="1:37" ht="10.5" customHeight="1">
      <c r="A674" s="5"/>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c r="AC674" s="3"/>
      <c r="AD674" s="3"/>
      <c r="AE674" s="3"/>
      <c r="AF674" s="3"/>
      <c r="AG674" s="3"/>
      <c r="AH674" s="3"/>
      <c r="AI674" s="3"/>
      <c r="AJ674" s="3"/>
      <c r="AK674" s="3"/>
    </row>
    <row r="675" spans="1:37" ht="10.5" customHeight="1">
      <c r="A675" s="5"/>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c r="AC675" s="3"/>
      <c r="AD675" s="3"/>
      <c r="AE675" s="3"/>
      <c r="AF675" s="3"/>
      <c r="AG675" s="3"/>
      <c r="AH675" s="3"/>
      <c r="AI675" s="3"/>
      <c r="AJ675" s="3"/>
      <c r="AK675" s="3"/>
    </row>
    <row r="676" spans="1:37" ht="10.5" customHeight="1">
      <c r="A676" s="5"/>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c r="AC676" s="3"/>
      <c r="AD676" s="3"/>
      <c r="AE676" s="3"/>
      <c r="AF676" s="3"/>
      <c r="AG676" s="3"/>
      <c r="AH676" s="3"/>
      <c r="AI676" s="3"/>
      <c r="AJ676" s="3"/>
      <c r="AK676" s="3"/>
    </row>
    <row r="677" spans="1:37" ht="10.5" customHeight="1">
      <c r="A677" s="5"/>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c r="AC677" s="3"/>
      <c r="AD677" s="3"/>
      <c r="AE677" s="3"/>
      <c r="AF677" s="3"/>
      <c r="AG677" s="3"/>
      <c r="AH677" s="3"/>
      <c r="AI677" s="3"/>
      <c r="AJ677" s="3"/>
      <c r="AK677" s="3"/>
    </row>
    <row r="678" spans="1:37" ht="10.5" customHeight="1">
      <c r="A678" s="5"/>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c r="AC678" s="3"/>
      <c r="AD678" s="3"/>
      <c r="AE678" s="3"/>
      <c r="AF678" s="3"/>
      <c r="AG678" s="3"/>
      <c r="AH678" s="3"/>
      <c r="AI678" s="3"/>
      <c r="AJ678" s="3"/>
      <c r="AK678" s="3"/>
    </row>
    <row r="679" spans="1:37" ht="10.5" customHeight="1">
      <c r="A679" s="5"/>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c r="AC679" s="3"/>
      <c r="AD679" s="3"/>
      <c r="AE679" s="3"/>
      <c r="AF679" s="3"/>
      <c r="AG679" s="3"/>
      <c r="AH679" s="3"/>
      <c r="AI679" s="3"/>
      <c r="AJ679" s="3"/>
      <c r="AK679" s="3"/>
    </row>
    <row r="680" spans="1:37" ht="10.5" customHeight="1">
      <c r="A680" s="5"/>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c r="AC680" s="3"/>
      <c r="AD680" s="3"/>
      <c r="AE680" s="3"/>
      <c r="AF680" s="3"/>
      <c r="AG680" s="3"/>
      <c r="AH680" s="3"/>
      <c r="AI680" s="3"/>
      <c r="AJ680" s="3"/>
      <c r="AK680" s="3"/>
    </row>
    <row r="681" spans="1:37" ht="10.5" customHeight="1">
      <c r="A681" s="5"/>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c r="AC681" s="3"/>
      <c r="AD681" s="3"/>
      <c r="AE681" s="3"/>
      <c r="AF681" s="3"/>
      <c r="AG681" s="3"/>
      <c r="AH681" s="3"/>
      <c r="AI681" s="3"/>
      <c r="AJ681" s="3"/>
      <c r="AK681" s="3"/>
    </row>
    <row r="682" spans="1:37" ht="10.5" customHeight="1">
      <c r="A682" s="5"/>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c r="AC682" s="3"/>
      <c r="AD682" s="3"/>
      <c r="AE682" s="3"/>
      <c r="AF682" s="3"/>
      <c r="AG682" s="3"/>
      <c r="AH682" s="3"/>
      <c r="AI682" s="3"/>
      <c r="AJ682" s="3"/>
      <c r="AK682" s="3"/>
    </row>
    <row r="683" spans="1:37" ht="10.5" customHeight="1">
      <c r="A683" s="5"/>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c r="AC683" s="3"/>
      <c r="AD683" s="3"/>
      <c r="AE683" s="3"/>
      <c r="AF683" s="3"/>
      <c r="AG683" s="3"/>
      <c r="AH683" s="3"/>
      <c r="AI683" s="3"/>
      <c r="AJ683" s="3"/>
      <c r="AK683" s="3"/>
    </row>
    <row r="684" spans="1:37" ht="10.5" customHeight="1">
      <c r="A684" s="5"/>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c r="AC684" s="3"/>
      <c r="AD684" s="3"/>
      <c r="AE684" s="3"/>
      <c r="AF684" s="3"/>
      <c r="AG684" s="3"/>
      <c r="AH684" s="3"/>
      <c r="AI684" s="3"/>
      <c r="AJ684" s="3"/>
      <c r="AK684" s="3"/>
    </row>
    <row r="685" spans="1:37" ht="10.5" customHeight="1">
      <c r="A685" s="5"/>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c r="AC685" s="3"/>
      <c r="AD685" s="3"/>
      <c r="AE685" s="3"/>
      <c r="AF685" s="3"/>
      <c r="AG685" s="3"/>
      <c r="AH685" s="3"/>
      <c r="AI685" s="3"/>
      <c r="AJ685" s="3"/>
      <c r="AK685" s="3"/>
    </row>
    <row r="686" spans="1:37" ht="10.5" customHeight="1">
      <c r="A686" s="5"/>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c r="AC686" s="3"/>
      <c r="AD686" s="3"/>
      <c r="AE686" s="3"/>
      <c r="AF686" s="3"/>
      <c r="AG686" s="3"/>
      <c r="AH686" s="3"/>
      <c r="AI686" s="3"/>
      <c r="AJ686" s="3"/>
      <c r="AK686" s="3"/>
    </row>
    <row r="687" spans="1:37" ht="10.5" customHeight="1">
      <c r="A687" s="5"/>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c r="AC687" s="3"/>
      <c r="AD687" s="3"/>
      <c r="AE687" s="3"/>
      <c r="AF687" s="3"/>
      <c r="AG687" s="3"/>
      <c r="AH687" s="3"/>
      <c r="AI687" s="3"/>
      <c r="AJ687" s="3"/>
      <c r="AK687" s="3"/>
    </row>
    <row r="688" spans="1:37" ht="10.5" customHeight="1">
      <c r="A688" s="5"/>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c r="AC688" s="3"/>
      <c r="AD688" s="3"/>
      <c r="AE688" s="3"/>
      <c r="AF688" s="3"/>
      <c r="AG688" s="3"/>
      <c r="AH688" s="3"/>
      <c r="AI688" s="3"/>
      <c r="AJ688" s="3"/>
      <c r="AK688" s="3"/>
    </row>
    <row r="689" spans="1:37" ht="10.5" customHeight="1">
      <c r="A689" s="5"/>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c r="AC689" s="3"/>
      <c r="AD689" s="3"/>
      <c r="AE689" s="3"/>
      <c r="AF689" s="3"/>
      <c r="AG689" s="3"/>
      <c r="AH689" s="3"/>
      <c r="AI689" s="3"/>
      <c r="AJ689" s="3"/>
      <c r="AK689" s="3"/>
    </row>
    <row r="690" spans="1:37" ht="10.5" customHeight="1">
      <c r="A690" s="5"/>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c r="AC690" s="3"/>
      <c r="AD690" s="3"/>
      <c r="AE690" s="3"/>
      <c r="AF690" s="3"/>
      <c r="AG690" s="3"/>
      <c r="AH690" s="3"/>
      <c r="AI690" s="3"/>
      <c r="AJ690" s="3"/>
      <c r="AK690" s="3"/>
    </row>
    <row r="691" spans="1:37" ht="10.5" customHeight="1">
      <c r="A691" s="5"/>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c r="AC691" s="3"/>
      <c r="AD691" s="3"/>
      <c r="AE691" s="3"/>
      <c r="AF691" s="3"/>
      <c r="AG691" s="3"/>
      <c r="AH691" s="3"/>
      <c r="AI691" s="3"/>
      <c r="AJ691" s="3"/>
      <c r="AK691" s="3"/>
    </row>
    <row r="692" spans="1:37" ht="10.5" customHeight="1">
      <c r="A692" s="5"/>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c r="AC692" s="3"/>
      <c r="AD692" s="3"/>
      <c r="AE692" s="3"/>
      <c r="AF692" s="3"/>
      <c r="AG692" s="3"/>
      <c r="AH692" s="3"/>
      <c r="AI692" s="3"/>
      <c r="AJ692" s="3"/>
      <c r="AK692" s="3"/>
    </row>
    <row r="693" spans="1:37" ht="10.5" customHeight="1">
      <c r="A693" s="5"/>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c r="AC693" s="3"/>
      <c r="AD693" s="3"/>
      <c r="AE693" s="3"/>
      <c r="AF693" s="3"/>
      <c r="AG693" s="3"/>
      <c r="AH693" s="3"/>
      <c r="AI693" s="3"/>
      <c r="AJ693" s="3"/>
      <c r="AK693" s="3"/>
    </row>
    <row r="694" spans="1:37" ht="10.5" customHeight="1">
      <c r="A694" s="5"/>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c r="AC694" s="3"/>
      <c r="AD694" s="3"/>
      <c r="AE694" s="3"/>
      <c r="AF694" s="3"/>
      <c r="AG694" s="3"/>
      <c r="AH694" s="3"/>
      <c r="AI694" s="3"/>
      <c r="AJ694" s="3"/>
      <c r="AK694" s="3"/>
    </row>
    <row r="695" spans="1:37" ht="10.5" customHeight="1">
      <c r="A695" s="5"/>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c r="AC695" s="3"/>
      <c r="AD695" s="3"/>
      <c r="AE695" s="3"/>
      <c r="AF695" s="3"/>
      <c r="AG695" s="3"/>
      <c r="AH695" s="3"/>
      <c r="AI695" s="3"/>
      <c r="AJ695" s="3"/>
      <c r="AK695" s="3"/>
    </row>
    <row r="696" spans="1:37" ht="10.5" customHeight="1">
      <c r="A696" s="5"/>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c r="AC696" s="3"/>
      <c r="AD696" s="3"/>
      <c r="AE696" s="3"/>
      <c r="AF696" s="3"/>
      <c r="AG696" s="3"/>
      <c r="AH696" s="3"/>
      <c r="AI696" s="3"/>
      <c r="AJ696" s="3"/>
      <c r="AK696" s="3"/>
    </row>
    <row r="697" spans="1:37" ht="10.5" customHeight="1">
      <c r="A697" s="5"/>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c r="AC697" s="3"/>
      <c r="AD697" s="3"/>
      <c r="AE697" s="3"/>
      <c r="AF697" s="3"/>
      <c r="AG697" s="3"/>
      <c r="AH697" s="3"/>
      <c r="AI697" s="3"/>
      <c r="AJ697" s="3"/>
      <c r="AK697" s="3"/>
    </row>
    <row r="698" spans="1:37" ht="10.5" customHeight="1">
      <c r="A698" s="5"/>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c r="AC698" s="3"/>
      <c r="AD698" s="3"/>
      <c r="AE698" s="3"/>
      <c r="AF698" s="3"/>
      <c r="AG698" s="3"/>
      <c r="AH698" s="3"/>
      <c r="AI698" s="3"/>
      <c r="AJ698" s="3"/>
      <c r="AK698" s="3"/>
    </row>
    <row r="699" spans="1:37" ht="10.5" customHeight="1">
      <c r="A699" s="5"/>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c r="AC699" s="3"/>
      <c r="AD699" s="3"/>
      <c r="AE699" s="3"/>
      <c r="AF699" s="3"/>
      <c r="AG699" s="3"/>
      <c r="AH699" s="3"/>
      <c r="AI699" s="3"/>
      <c r="AJ699" s="3"/>
      <c r="AK699" s="3"/>
    </row>
    <row r="700" spans="1:37" ht="10.5" customHeight="1">
      <c r="A700" s="5"/>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c r="AC700" s="3"/>
      <c r="AD700" s="3"/>
      <c r="AE700" s="3"/>
      <c r="AF700" s="3"/>
      <c r="AG700" s="3"/>
      <c r="AH700" s="3"/>
      <c r="AI700" s="3"/>
      <c r="AJ700" s="3"/>
      <c r="AK700" s="3"/>
    </row>
    <row r="701" spans="1:37" ht="10.5" customHeight="1">
      <c r="A701" s="5"/>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c r="AC701" s="3"/>
      <c r="AD701" s="3"/>
      <c r="AE701" s="3"/>
      <c r="AF701" s="3"/>
      <c r="AG701" s="3"/>
      <c r="AH701" s="3"/>
      <c r="AI701" s="3"/>
      <c r="AJ701" s="3"/>
      <c r="AK701" s="3"/>
    </row>
    <row r="702" spans="1:37" ht="10.5" customHeight="1">
      <c r="A702" s="5"/>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c r="AC702" s="3"/>
      <c r="AD702" s="3"/>
      <c r="AE702" s="3"/>
      <c r="AF702" s="3"/>
      <c r="AG702" s="3"/>
      <c r="AH702" s="3"/>
      <c r="AI702" s="3"/>
      <c r="AJ702" s="3"/>
      <c r="AK702" s="3"/>
    </row>
    <row r="703" spans="1:37" ht="10.5" customHeight="1">
      <c r="A703" s="5"/>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c r="AC703" s="3"/>
      <c r="AD703" s="3"/>
      <c r="AE703" s="3"/>
      <c r="AF703" s="3"/>
      <c r="AG703" s="3"/>
      <c r="AH703" s="3"/>
      <c r="AI703" s="3"/>
      <c r="AJ703" s="3"/>
      <c r="AK703" s="3"/>
    </row>
    <row r="704" spans="1:37" ht="10.5" customHeight="1">
      <c r="A704" s="5"/>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c r="AC704" s="3"/>
      <c r="AD704" s="3"/>
      <c r="AE704" s="3"/>
      <c r="AF704" s="3"/>
      <c r="AG704" s="3"/>
      <c r="AH704" s="3"/>
      <c r="AI704" s="3"/>
      <c r="AJ704" s="3"/>
      <c r="AK704" s="3"/>
    </row>
    <row r="705" spans="1:37" ht="10.5" customHeight="1">
      <c r="A705" s="5"/>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c r="AC705" s="3"/>
      <c r="AD705" s="3"/>
      <c r="AE705" s="3"/>
      <c r="AF705" s="3"/>
      <c r="AG705" s="3"/>
      <c r="AH705" s="3"/>
      <c r="AI705" s="3"/>
      <c r="AJ705" s="3"/>
      <c r="AK705" s="3"/>
    </row>
    <row r="706" spans="1:37" ht="10.5" customHeight="1">
      <c r="A706" s="5"/>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c r="AC706" s="3"/>
      <c r="AD706" s="3"/>
      <c r="AE706" s="3"/>
      <c r="AF706" s="3"/>
      <c r="AG706" s="3"/>
      <c r="AH706" s="3"/>
      <c r="AI706" s="3"/>
      <c r="AJ706" s="3"/>
      <c r="AK706" s="3"/>
    </row>
    <row r="707" spans="1:37" ht="10.5" customHeight="1">
      <c r="A707" s="5"/>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c r="AC707" s="3"/>
      <c r="AD707" s="3"/>
      <c r="AE707" s="3"/>
      <c r="AF707" s="3"/>
      <c r="AG707" s="3"/>
      <c r="AH707" s="3"/>
      <c r="AI707" s="3"/>
      <c r="AJ707" s="3"/>
      <c r="AK707" s="3"/>
    </row>
    <row r="708" spans="1:37" ht="10.5" customHeight="1">
      <c r="A708" s="5"/>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c r="AC708" s="3"/>
      <c r="AD708" s="3"/>
      <c r="AE708" s="3"/>
      <c r="AF708" s="3"/>
      <c r="AG708" s="3"/>
      <c r="AH708" s="3"/>
      <c r="AI708" s="3"/>
      <c r="AJ708" s="3"/>
      <c r="AK708" s="3"/>
    </row>
    <row r="709" spans="1:37" ht="10.5" customHeight="1">
      <c r="A709" s="5"/>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c r="AC709" s="3"/>
      <c r="AD709" s="3"/>
      <c r="AE709" s="3"/>
      <c r="AF709" s="3"/>
      <c r="AG709" s="3"/>
      <c r="AH709" s="3"/>
      <c r="AI709" s="3"/>
      <c r="AJ709" s="3"/>
      <c r="AK709" s="3"/>
    </row>
    <row r="710" spans="1:37" ht="10.5" customHeight="1">
      <c r="A710" s="5"/>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c r="AC710" s="3"/>
      <c r="AD710" s="3"/>
      <c r="AE710" s="3"/>
      <c r="AF710" s="3"/>
      <c r="AG710" s="3"/>
      <c r="AH710" s="3"/>
      <c r="AI710" s="3"/>
      <c r="AJ710" s="3"/>
      <c r="AK710" s="3"/>
    </row>
    <row r="711" spans="1:37" ht="10.5" customHeight="1">
      <c r="A711" s="5"/>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c r="AC711" s="3"/>
      <c r="AD711" s="3"/>
      <c r="AE711" s="3"/>
      <c r="AF711" s="3"/>
      <c r="AG711" s="3"/>
      <c r="AH711" s="3"/>
      <c r="AI711" s="3"/>
      <c r="AJ711" s="3"/>
      <c r="AK711" s="3"/>
    </row>
    <row r="712" spans="1:37" ht="10.5" customHeight="1">
      <c r="A712" s="5"/>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c r="AC712" s="3"/>
      <c r="AD712" s="3"/>
      <c r="AE712" s="3"/>
      <c r="AF712" s="3"/>
      <c r="AG712" s="3"/>
      <c r="AH712" s="3"/>
      <c r="AI712" s="3"/>
      <c r="AJ712" s="3"/>
      <c r="AK712" s="3"/>
    </row>
    <row r="713" spans="1:37" ht="10.5" customHeight="1">
      <c r="A713" s="5"/>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c r="AC713" s="3"/>
      <c r="AD713" s="3"/>
      <c r="AE713" s="3"/>
      <c r="AF713" s="3"/>
      <c r="AG713" s="3"/>
      <c r="AH713" s="3"/>
      <c r="AI713" s="3"/>
      <c r="AJ713" s="3"/>
      <c r="AK713" s="3"/>
    </row>
    <row r="714" spans="1:37" ht="10.5" customHeight="1">
      <c r="A714" s="5"/>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c r="AC714" s="3"/>
      <c r="AD714" s="3"/>
      <c r="AE714" s="3"/>
      <c r="AF714" s="3"/>
      <c r="AG714" s="3"/>
      <c r="AH714" s="3"/>
      <c r="AI714" s="3"/>
      <c r="AJ714" s="3"/>
      <c r="AK714" s="3"/>
    </row>
    <row r="715" spans="1:37" ht="10.5" customHeight="1">
      <c r="A715" s="5"/>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c r="AC715" s="3"/>
      <c r="AD715" s="3"/>
      <c r="AE715" s="3"/>
      <c r="AF715" s="3"/>
      <c r="AG715" s="3"/>
      <c r="AH715" s="3"/>
      <c r="AI715" s="3"/>
      <c r="AJ715" s="3"/>
      <c r="AK715" s="3"/>
    </row>
    <row r="716" spans="1:37" ht="10.5" customHeight="1">
      <c r="A716" s="5"/>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c r="AC716" s="3"/>
      <c r="AD716" s="3"/>
      <c r="AE716" s="3"/>
      <c r="AF716" s="3"/>
      <c r="AG716" s="3"/>
      <c r="AH716" s="3"/>
      <c r="AI716" s="3"/>
      <c r="AJ716" s="3"/>
      <c r="AK716" s="3"/>
    </row>
    <row r="717" spans="1:37" ht="10.5" customHeight="1">
      <c r="A717" s="5"/>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c r="AC717" s="3"/>
      <c r="AD717" s="3"/>
      <c r="AE717" s="3"/>
      <c r="AF717" s="3"/>
      <c r="AG717" s="3"/>
      <c r="AH717" s="3"/>
      <c r="AI717" s="3"/>
      <c r="AJ717" s="3"/>
      <c r="AK717" s="3"/>
    </row>
    <row r="718" spans="1:37" ht="10.5" customHeight="1">
      <c r="A718" s="5"/>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c r="AC718" s="3"/>
      <c r="AD718" s="3"/>
      <c r="AE718" s="3"/>
      <c r="AF718" s="3"/>
      <c r="AG718" s="3"/>
      <c r="AH718" s="3"/>
      <c r="AI718" s="3"/>
      <c r="AJ718" s="3"/>
      <c r="AK718" s="3"/>
    </row>
    <row r="719" spans="1:37" ht="10.5" customHeight="1">
      <c r="A719" s="5"/>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c r="AC719" s="3"/>
      <c r="AD719" s="3"/>
      <c r="AE719" s="3"/>
      <c r="AF719" s="3"/>
      <c r="AG719" s="3"/>
      <c r="AH719" s="3"/>
      <c r="AI719" s="3"/>
      <c r="AJ719" s="3"/>
      <c r="AK719" s="3"/>
    </row>
    <row r="720" spans="1:37" ht="10.5" customHeight="1">
      <c r="A720" s="5"/>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c r="AC720" s="3"/>
      <c r="AD720" s="3"/>
      <c r="AE720" s="3"/>
      <c r="AF720" s="3"/>
      <c r="AG720" s="3"/>
      <c r="AH720" s="3"/>
      <c r="AI720" s="3"/>
      <c r="AJ720" s="3"/>
      <c r="AK720" s="3"/>
    </row>
    <row r="721" spans="1:37" ht="10.5" customHeight="1">
      <c r="A721" s="5"/>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c r="AC721" s="3"/>
      <c r="AD721" s="3"/>
      <c r="AE721" s="3"/>
      <c r="AF721" s="3"/>
      <c r="AG721" s="3"/>
      <c r="AH721" s="3"/>
      <c r="AI721" s="3"/>
      <c r="AJ721" s="3"/>
      <c r="AK721" s="3"/>
    </row>
    <row r="722" spans="1:37" ht="10.5" customHeight="1">
      <c r="A722" s="5"/>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c r="AC722" s="3"/>
      <c r="AD722" s="3"/>
      <c r="AE722" s="3"/>
      <c r="AF722" s="3"/>
      <c r="AG722" s="3"/>
      <c r="AH722" s="3"/>
      <c r="AI722" s="3"/>
      <c r="AJ722" s="3"/>
      <c r="AK722" s="3"/>
    </row>
    <row r="723" spans="1:37" ht="10.5" customHeight="1">
      <c r="A723" s="5"/>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c r="AC723" s="3"/>
      <c r="AD723" s="3"/>
      <c r="AE723" s="3"/>
      <c r="AF723" s="3"/>
      <c r="AG723" s="3"/>
      <c r="AH723" s="3"/>
      <c r="AI723" s="3"/>
      <c r="AJ723" s="3"/>
      <c r="AK723" s="3"/>
    </row>
    <row r="724" spans="1:37" ht="10.5" customHeight="1">
      <c r="A724" s="5"/>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c r="AC724" s="3"/>
      <c r="AD724" s="3"/>
      <c r="AE724" s="3"/>
      <c r="AF724" s="3"/>
      <c r="AG724" s="3"/>
      <c r="AH724" s="3"/>
      <c r="AI724" s="3"/>
      <c r="AJ724" s="3"/>
      <c r="AK724" s="3"/>
    </row>
    <row r="725" spans="1:37" ht="10.5" customHeight="1">
      <c r="A725" s="5"/>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c r="AC725" s="3"/>
      <c r="AD725" s="3"/>
      <c r="AE725" s="3"/>
      <c r="AF725" s="3"/>
      <c r="AG725" s="3"/>
      <c r="AH725" s="3"/>
      <c r="AI725" s="3"/>
      <c r="AJ725" s="3"/>
      <c r="AK725" s="3"/>
    </row>
    <row r="726" spans="1:37" ht="10.5" customHeight="1">
      <c r="A726" s="5"/>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c r="AC726" s="3"/>
      <c r="AD726" s="3"/>
      <c r="AE726" s="3"/>
      <c r="AF726" s="3"/>
      <c r="AG726" s="3"/>
      <c r="AH726" s="3"/>
      <c r="AI726" s="3"/>
      <c r="AJ726" s="3"/>
      <c r="AK726" s="3"/>
    </row>
    <row r="727" spans="1:37" ht="10.5" customHeight="1">
      <c r="A727" s="5"/>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c r="AC727" s="3"/>
      <c r="AD727" s="3"/>
      <c r="AE727" s="3"/>
      <c r="AF727" s="3"/>
      <c r="AG727" s="3"/>
      <c r="AH727" s="3"/>
      <c r="AI727" s="3"/>
      <c r="AJ727" s="3"/>
      <c r="AK727" s="3"/>
    </row>
    <row r="728" spans="1:37" ht="10.5" customHeight="1">
      <c r="A728" s="5"/>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c r="AC728" s="3"/>
      <c r="AD728" s="3"/>
      <c r="AE728" s="3"/>
      <c r="AF728" s="3"/>
      <c r="AG728" s="3"/>
      <c r="AH728" s="3"/>
      <c r="AI728" s="3"/>
      <c r="AJ728" s="3"/>
      <c r="AK728" s="3"/>
    </row>
    <row r="729" spans="1:37" ht="10.5" customHeight="1">
      <c r="A729" s="5"/>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c r="AC729" s="3"/>
      <c r="AD729" s="3"/>
      <c r="AE729" s="3"/>
      <c r="AF729" s="3"/>
      <c r="AG729" s="3"/>
      <c r="AH729" s="3"/>
      <c r="AI729" s="3"/>
      <c r="AJ729" s="3"/>
      <c r="AK729" s="3"/>
    </row>
    <row r="730" spans="1:37" ht="10.5" customHeight="1">
      <c r="A730" s="5"/>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c r="AC730" s="3"/>
      <c r="AD730" s="3"/>
      <c r="AE730" s="3"/>
      <c r="AF730" s="3"/>
      <c r="AG730" s="3"/>
      <c r="AH730" s="3"/>
      <c r="AI730" s="3"/>
      <c r="AJ730" s="3"/>
      <c r="AK730" s="3"/>
    </row>
    <row r="731" spans="1:37" ht="10.5" customHeight="1">
      <c r="A731" s="5"/>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c r="AC731" s="3"/>
      <c r="AD731" s="3"/>
      <c r="AE731" s="3"/>
      <c r="AF731" s="3"/>
      <c r="AG731" s="3"/>
      <c r="AH731" s="3"/>
      <c r="AI731" s="3"/>
      <c r="AJ731" s="3"/>
      <c r="AK731" s="3"/>
    </row>
    <row r="732" spans="1:37" ht="10.5" customHeight="1">
      <c r="A732" s="5"/>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c r="AC732" s="3"/>
      <c r="AD732" s="3"/>
      <c r="AE732" s="3"/>
      <c r="AF732" s="3"/>
      <c r="AG732" s="3"/>
      <c r="AH732" s="3"/>
      <c r="AI732" s="3"/>
      <c r="AJ732" s="3"/>
      <c r="AK732" s="3"/>
    </row>
    <row r="733" spans="1:37" ht="10.5" customHeight="1">
      <c r="A733" s="5"/>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c r="AC733" s="3"/>
      <c r="AD733" s="3"/>
      <c r="AE733" s="3"/>
      <c r="AF733" s="3"/>
      <c r="AG733" s="3"/>
      <c r="AH733" s="3"/>
      <c r="AI733" s="3"/>
      <c r="AJ733" s="3"/>
      <c r="AK733" s="3"/>
    </row>
    <row r="734" spans="1:37" ht="10.5" customHeight="1">
      <c r="A734" s="5"/>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c r="AC734" s="3"/>
      <c r="AD734" s="3"/>
      <c r="AE734" s="3"/>
      <c r="AF734" s="3"/>
      <c r="AG734" s="3"/>
      <c r="AH734" s="3"/>
      <c r="AI734" s="3"/>
      <c r="AJ734" s="3"/>
      <c r="AK734" s="3"/>
    </row>
    <row r="735" spans="1:37" ht="10.5" customHeight="1">
      <c r="A735" s="5"/>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c r="AC735" s="3"/>
      <c r="AD735" s="3"/>
      <c r="AE735" s="3"/>
      <c r="AF735" s="3"/>
      <c r="AG735" s="3"/>
      <c r="AH735" s="3"/>
      <c r="AI735" s="3"/>
      <c r="AJ735" s="3"/>
      <c r="AK735" s="3"/>
    </row>
    <row r="736" spans="1:37" ht="10.5" customHeight="1">
      <c r="A736" s="5"/>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c r="AC736" s="3"/>
      <c r="AD736" s="3"/>
      <c r="AE736" s="3"/>
      <c r="AF736" s="3"/>
      <c r="AG736" s="3"/>
      <c r="AH736" s="3"/>
      <c r="AI736" s="3"/>
      <c r="AJ736" s="3"/>
      <c r="AK736" s="3"/>
    </row>
    <row r="737" spans="1:37" ht="10.5" customHeight="1">
      <c r="A737" s="5"/>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c r="AC737" s="3"/>
      <c r="AD737" s="3"/>
      <c r="AE737" s="3"/>
      <c r="AF737" s="3"/>
      <c r="AG737" s="3"/>
      <c r="AH737" s="3"/>
      <c r="AI737" s="3"/>
      <c r="AJ737" s="3"/>
      <c r="AK737" s="3"/>
    </row>
    <row r="738" spans="1:37" ht="10.5" customHeight="1">
      <c r="A738" s="5"/>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c r="AC738" s="3"/>
      <c r="AD738" s="3"/>
      <c r="AE738" s="3"/>
      <c r="AF738" s="3"/>
      <c r="AG738" s="3"/>
      <c r="AH738" s="3"/>
      <c r="AI738" s="3"/>
      <c r="AJ738" s="3"/>
      <c r="AK738" s="3"/>
    </row>
    <row r="739" spans="1:37" ht="10.5" customHeight="1">
      <c r="A739" s="5"/>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c r="AC739" s="3"/>
      <c r="AD739" s="3"/>
      <c r="AE739" s="3"/>
      <c r="AF739" s="3"/>
      <c r="AG739" s="3"/>
      <c r="AH739" s="3"/>
      <c r="AI739" s="3"/>
      <c r="AJ739" s="3"/>
      <c r="AK739" s="3"/>
    </row>
    <row r="740" spans="1:37" ht="10.5" customHeight="1">
      <c r="A740" s="5"/>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c r="AC740" s="3"/>
      <c r="AD740" s="3"/>
      <c r="AE740" s="3"/>
      <c r="AF740" s="3"/>
      <c r="AG740" s="3"/>
      <c r="AH740" s="3"/>
      <c r="AI740" s="3"/>
      <c r="AJ740" s="3"/>
      <c r="AK740" s="3"/>
    </row>
    <row r="741" spans="1:37" ht="10.5" customHeight="1">
      <c r="A741" s="5"/>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c r="AC741" s="3"/>
      <c r="AD741" s="3"/>
      <c r="AE741" s="3"/>
      <c r="AF741" s="3"/>
      <c r="AG741" s="3"/>
      <c r="AH741" s="3"/>
      <c r="AI741" s="3"/>
      <c r="AJ741" s="3"/>
      <c r="AK741" s="3"/>
    </row>
    <row r="742" spans="1:37" ht="10.5" customHeight="1">
      <c r="A742" s="5"/>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c r="AC742" s="3"/>
      <c r="AD742" s="3"/>
      <c r="AE742" s="3"/>
      <c r="AF742" s="3"/>
      <c r="AG742" s="3"/>
      <c r="AH742" s="3"/>
      <c r="AI742" s="3"/>
      <c r="AJ742" s="3"/>
      <c r="AK742" s="3"/>
    </row>
    <row r="743" spans="1:37" ht="10.5" customHeight="1">
      <c r="A743" s="5"/>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c r="AC743" s="3"/>
      <c r="AD743" s="3"/>
      <c r="AE743" s="3"/>
      <c r="AF743" s="3"/>
      <c r="AG743" s="3"/>
      <c r="AH743" s="3"/>
      <c r="AI743" s="3"/>
      <c r="AJ743" s="3"/>
      <c r="AK743" s="3"/>
    </row>
    <row r="744" spans="1:37" ht="10.5" customHeight="1">
      <c r="A744" s="5"/>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c r="AC744" s="3"/>
      <c r="AD744" s="3"/>
      <c r="AE744" s="3"/>
      <c r="AF744" s="3"/>
      <c r="AG744" s="3"/>
      <c r="AH744" s="3"/>
      <c r="AI744" s="3"/>
      <c r="AJ744" s="3"/>
      <c r="AK744" s="3"/>
    </row>
    <row r="745" spans="1:37" ht="10.5" customHeight="1">
      <c r="A745" s="5"/>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c r="AC745" s="3"/>
      <c r="AD745" s="3"/>
      <c r="AE745" s="3"/>
      <c r="AF745" s="3"/>
      <c r="AG745" s="3"/>
      <c r="AH745" s="3"/>
      <c r="AI745" s="3"/>
      <c r="AJ745" s="3"/>
      <c r="AK745" s="3"/>
    </row>
    <row r="746" spans="1:37" ht="10.5" customHeight="1">
      <c r="A746" s="5"/>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c r="AC746" s="3"/>
      <c r="AD746" s="3"/>
      <c r="AE746" s="3"/>
      <c r="AF746" s="3"/>
      <c r="AG746" s="3"/>
      <c r="AH746" s="3"/>
      <c r="AI746" s="3"/>
      <c r="AJ746" s="3"/>
      <c r="AK746" s="3"/>
    </row>
    <row r="747" spans="1:37" ht="10.5" customHeight="1">
      <c r="A747" s="5"/>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c r="AC747" s="3"/>
      <c r="AD747" s="3"/>
      <c r="AE747" s="3"/>
      <c r="AF747" s="3"/>
      <c r="AG747" s="3"/>
      <c r="AH747" s="3"/>
      <c r="AI747" s="3"/>
      <c r="AJ747" s="3"/>
      <c r="AK747" s="3"/>
    </row>
    <row r="748" spans="1:37" ht="10.5" customHeight="1">
      <c r="A748" s="5"/>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c r="AC748" s="3"/>
      <c r="AD748" s="3"/>
      <c r="AE748" s="3"/>
      <c r="AF748" s="3"/>
      <c r="AG748" s="3"/>
      <c r="AH748" s="3"/>
      <c r="AI748" s="3"/>
      <c r="AJ748" s="3"/>
      <c r="AK748" s="3"/>
    </row>
    <row r="749" spans="1:37" ht="10.5" customHeight="1">
      <c r="A749" s="5"/>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c r="AC749" s="3"/>
      <c r="AD749" s="3"/>
      <c r="AE749" s="3"/>
      <c r="AF749" s="3"/>
      <c r="AG749" s="3"/>
      <c r="AH749" s="3"/>
      <c r="AI749" s="3"/>
      <c r="AJ749" s="3"/>
      <c r="AK749" s="3"/>
    </row>
    <row r="750" spans="1:37" ht="10.5" customHeight="1">
      <c r="A750" s="5"/>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c r="AC750" s="3"/>
      <c r="AD750" s="3"/>
      <c r="AE750" s="3"/>
      <c r="AF750" s="3"/>
      <c r="AG750" s="3"/>
      <c r="AH750" s="3"/>
      <c r="AI750" s="3"/>
      <c r="AJ750" s="3"/>
      <c r="AK750" s="3"/>
    </row>
    <row r="751" spans="1:37" ht="10.5" customHeight="1">
      <c r="A751" s="5"/>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c r="AC751" s="3"/>
      <c r="AD751" s="3"/>
      <c r="AE751" s="3"/>
      <c r="AF751" s="3"/>
      <c r="AG751" s="3"/>
      <c r="AH751" s="3"/>
      <c r="AI751" s="3"/>
      <c r="AJ751" s="3"/>
      <c r="AK751" s="3"/>
    </row>
    <row r="752" spans="1:37" ht="10.5" customHeight="1">
      <c r="A752" s="5"/>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c r="AC752" s="3"/>
      <c r="AD752" s="3"/>
      <c r="AE752" s="3"/>
      <c r="AF752" s="3"/>
      <c r="AG752" s="3"/>
      <c r="AH752" s="3"/>
      <c r="AI752" s="3"/>
      <c r="AJ752" s="3"/>
      <c r="AK752" s="3"/>
    </row>
    <row r="753" spans="1:37" ht="10.5" customHeight="1">
      <c r="A753" s="5"/>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c r="AC753" s="3"/>
      <c r="AD753" s="3"/>
      <c r="AE753" s="3"/>
      <c r="AF753" s="3"/>
      <c r="AG753" s="3"/>
      <c r="AH753" s="3"/>
      <c r="AI753" s="3"/>
      <c r="AJ753" s="3"/>
      <c r="AK753" s="3"/>
    </row>
    <row r="754" spans="1:37" ht="10.5" customHeight="1">
      <c r="A754" s="5"/>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c r="AC754" s="3"/>
      <c r="AD754" s="3"/>
      <c r="AE754" s="3"/>
      <c r="AF754" s="3"/>
      <c r="AG754" s="3"/>
      <c r="AH754" s="3"/>
      <c r="AI754" s="3"/>
      <c r="AJ754" s="3"/>
      <c r="AK754" s="3"/>
    </row>
    <row r="755" spans="1:37" ht="10.5" customHeight="1">
      <c r="A755" s="5"/>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c r="AC755" s="3"/>
      <c r="AD755" s="3"/>
      <c r="AE755" s="3"/>
      <c r="AF755" s="3"/>
      <c r="AG755" s="3"/>
      <c r="AH755" s="3"/>
      <c r="AI755" s="3"/>
      <c r="AJ755" s="3"/>
      <c r="AK755" s="3"/>
    </row>
    <row r="756" spans="1:37" ht="10.5" customHeight="1">
      <c r="A756" s="5"/>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c r="AC756" s="3"/>
      <c r="AD756" s="3"/>
      <c r="AE756" s="3"/>
      <c r="AF756" s="3"/>
      <c r="AG756" s="3"/>
      <c r="AH756" s="3"/>
      <c r="AI756" s="3"/>
      <c r="AJ756" s="3"/>
      <c r="AK756" s="3"/>
    </row>
    <row r="757" spans="1:37" ht="10.5" customHeight="1">
      <c r="A757" s="5"/>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c r="AC757" s="3"/>
      <c r="AD757" s="3"/>
      <c r="AE757" s="3"/>
      <c r="AF757" s="3"/>
      <c r="AG757" s="3"/>
      <c r="AH757" s="3"/>
      <c r="AI757" s="3"/>
      <c r="AJ757" s="3"/>
      <c r="AK757" s="3"/>
    </row>
    <row r="758" spans="1:37" ht="10.5" customHeight="1">
      <c r="A758" s="5"/>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c r="AC758" s="3"/>
      <c r="AD758" s="3"/>
      <c r="AE758" s="3"/>
      <c r="AF758" s="3"/>
      <c r="AG758" s="3"/>
      <c r="AH758" s="3"/>
      <c r="AI758" s="3"/>
      <c r="AJ758" s="3"/>
      <c r="AK758" s="3"/>
    </row>
    <row r="759" spans="1:37" ht="10.5" customHeight="1">
      <c r="A759" s="5"/>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c r="AC759" s="3"/>
      <c r="AD759" s="3"/>
      <c r="AE759" s="3"/>
      <c r="AF759" s="3"/>
      <c r="AG759" s="3"/>
      <c r="AH759" s="3"/>
      <c r="AI759" s="3"/>
      <c r="AJ759" s="3"/>
      <c r="AK759" s="3"/>
    </row>
    <row r="760" spans="1:37" ht="10.5" customHeight="1">
      <c r="A760" s="5"/>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c r="AC760" s="3"/>
      <c r="AD760" s="3"/>
      <c r="AE760" s="3"/>
      <c r="AF760" s="3"/>
      <c r="AG760" s="3"/>
      <c r="AH760" s="3"/>
      <c r="AI760" s="3"/>
      <c r="AJ760" s="3"/>
      <c r="AK760" s="3"/>
    </row>
    <row r="761" spans="1:37" ht="10.5" customHeight="1">
      <c r="A761" s="5"/>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c r="AC761" s="3"/>
      <c r="AD761" s="3"/>
      <c r="AE761" s="3"/>
      <c r="AF761" s="3"/>
      <c r="AG761" s="3"/>
      <c r="AH761" s="3"/>
      <c r="AI761" s="3"/>
      <c r="AJ761" s="3"/>
      <c r="AK761" s="3"/>
    </row>
    <row r="762" spans="1:37" ht="10.5" customHeight="1">
      <c r="A762" s="5"/>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c r="AC762" s="3"/>
      <c r="AD762" s="3"/>
      <c r="AE762" s="3"/>
      <c r="AF762" s="3"/>
      <c r="AG762" s="3"/>
      <c r="AH762" s="3"/>
      <c r="AI762" s="3"/>
      <c r="AJ762" s="3"/>
      <c r="AK762" s="3"/>
    </row>
    <row r="763" spans="1:37" ht="10.5" customHeight="1">
      <c r="A763" s="5"/>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c r="AC763" s="3"/>
      <c r="AD763" s="3"/>
      <c r="AE763" s="3"/>
      <c r="AF763" s="3"/>
      <c r="AG763" s="3"/>
      <c r="AH763" s="3"/>
      <c r="AI763" s="3"/>
      <c r="AJ763" s="3"/>
      <c r="AK763" s="3"/>
    </row>
    <row r="764" spans="1:37" ht="10.5" customHeight="1">
      <c r="A764" s="5"/>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c r="AC764" s="3"/>
      <c r="AD764" s="3"/>
      <c r="AE764" s="3"/>
      <c r="AF764" s="3"/>
      <c r="AG764" s="3"/>
      <c r="AH764" s="3"/>
      <c r="AI764" s="3"/>
      <c r="AJ764" s="3"/>
      <c r="AK764" s="3"/>
    </row>
    <row r="765" spans="1:37" ht="10.5" customHeight="1">
      <c r="A765" s="5"/>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c r="AC765" s="3"/>
      <c r="AD765" s="3"/>
      <c r="AE765" s="3"/>
      <c r="AF765" s="3"/>
      <c r="AG765" s="3"/>
      <c r="AH765" s="3"/>
      <c r="AI765" s="3"/>
      <c r="AJ765" s="3"/>
      <c r="AK765" s="3"/>
    </row>
    <row r="766" spans="1:37" ht="10.5" customHeight="1">
      <c r="A766" s="5"/>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c r="AC766" s="3"/>
      <c r="AD766" s="3"/>
      <c r="AE766" s="3"/>
      <c r="AF766" s="3"/>
      <c r="AG766" s="3"/>
      <c r="AH766" s="3"/>
      <c r="AI766" s="3"/>
      <c r="AJ766" s="3"/>
      <c r="AK766" s="3"/>
    </row>
    <row r="767" spans="1:37" ht="10.5" customHeight="1">
      <c r="A767" s="5"/>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c r="AC767" s="3"/>
      <c r="AD767" s="3"/>
      <c r="AE767" s="3"/>
      <c r="AF767" s="3"/>
      <c r="AG767" s="3"/>
      <c r="AH767" s="3"/>
      <c r="AI767" s="3"/>
      <c r="AJ767" s="3"/>
      <c r="AK767" s="3"/>
    </row>
    <row r="768" spans="1:37" ht="10.5" customHeight="1">
      <c r="A768" s="5"/>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c r="AC768" s="3"/>
      <c r="AD768" s="3"/>
      <c r="AE768" s="3"/>
      <c r="AF768" s="3"/>
      <c r="AG768" s="3"/>
      <c r="AH768" s="3"/>
      <c r="AI768" s="3"/>
      <c r="AJ768" s="3"/>
      <c r="AK768" s="3"/>
    </row>
    <row r="769" spans="1:37" ht="10.5" customHeight="1">
      <c r="A769" s="5"/>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c r="AC769" s="3"/>
      <c r="AD769" s="3"/>
      <c r="AE769" s="3"/>
      <c r="AF769" s="3"/>
      <c r="AG769" s="3"/>
      <c r="AH769" s="3"/>
      <c r="AI769" s="3"/>
      <c r="AJ769" s="3"/>
      <c r="AK769" s="3"/>
    </row>
    <row r="770" spans="1:37" ht="10.5" customHeight="1">
      <c r="A770" s="5"/>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c r="AC770" s="3"/>
      <c r="AD770" s="3"/>
      <c r="AE770" s="3"/>
      <c r="AF770" s="3"/>
      <c r="AG770" s="3"/>
      <c r="AH770" s="3"/>
      <c r="AI770" s="3"/>
      <c r="AJ770" s="3"/>
      <c r="AK770" s="3"/>
    </row>
    <row r="771" spans="1:37" ht="10.5" customHeight="1">
      <c r="A771" s="5"/>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c r="AC771" s="3"/>
      <c r="AD771" s="3"/>
      <c r="AE771" s="3"/>
      <c r="AF771" s="3"/>
      <c r="AG771" s="3"/>
      <c r="AH771" s="3"/>
      <c r="AI771" s="3"/>
      <c r="AJ771" s="3"/>
      <c r="AK771" s="3"/>
    </row>
    <row r="772" spans="1:37" ht="10.5" customHeight="1">
      <c r="A772" s="5"/>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c r="AC772" s="3"/>
      <c r="AD772" s="3"/>
      <c r="AE772" s="3"/>
      <c r="AF772" s="3"/>
      <c r="AG772" s="3"/>
      <c r="AH772" s="3"/>
      <c r="AI772" s="3"/>
      <c r="AJ772" s="3"/>
      <c r="AK772" s="3"/>
    </row>
    <row r="773" spans="1:37" ht="10.5" customHeight="1">
      <c r="A773" s="5"/>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c r="AC773" s="3"/>
      <c r="AD773" s="3"/>
      <c r="AE773" s="3"/>
      <c r="AF773" s="3"/>
      <c r="AG773" s="3"/>
      <c r="AH773" s="3"/>
      <c r="AI773" s="3"/>
      <c r="AJ773" s="3"/>
      <c r="AK773" s="3"/>
    </row>
    <row r="774" spans="1:37" ht="10.5" customHeight="1">
      <c r="A774" s="5"/>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c r="AC774" s="3"/>
      <c r="AD774" s="3"/>
      <c r="AE774" s="3"/>
      <c r="AF774" s="3"/>
      <c r="AG774" s="3"/>
      <c r="AH774" s="3"/>
      <c r="AI774" s="3"/>
      <c r="AJ774" s="3"/>
      <c r="AK774" s="3"/>
    </row>
    <row r="775" spans="1:37" ht="10.5" customHeight="1">
      <c r="A775" s="5"/>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c r="AC775" s="3"/>
      <c r="AD775" s="3"/>
      <c r="AE775" s="3"/>
      <c r="AF775" s="3"/>
      <c r="AG775" s="3"/>
      <c r="AH775" s="3"/>
      <c r="AI775" s="3"/>
      <c r="AJ775" s="3"/>
      <c r="AK775" s="3"/>
    </row>
    <row r="776" spans="1:37" ht="10.5" customHeight="1">
      <c r="A776" s="5"/>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c r="AC776" s="3"/>
      <c r="AD776" s="3"/>
      <c r="AE776" s="3"/>
      <c r="AF776" s="3"/>
      <c r="AG776" s="3"/>
      <c r="AH776" s="3"/>
      <c r="AI776" s="3"/>
      <c r="AJ776" s="3"/>
      <c r="AK776" s="3"/>
    </row>
    <row r="777" spans="1:37" ht="10.5" customHeight="1">
      <c r="A777" s="5"/>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c r="AC777" s="3"/>
      <c r="AD777" s="3"/>
      <c r="AE777" s="3"/>
      <c r="AF777" s="3"/>
      <c r="AG777" s="3"/>
      <c r="AH777" s="3"/>
      <c r="AI777" s="3"/>
      <c r="AJ777" s="3"/>
      <c r="AK777" s="3"/>
    </row>
    <row r="778" spans="1:37" ht="10.5" customHeight="1">
      <c r="A778" s="5"/>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c r="AC778" s="3"/>
      <c r="AD778" s="3"/>
      <c r="AE778" s="3"/>
      <c r="AF778" s="3"/>
      <c r="AG778" s="3"/>
      <c r="AH778" s="3"/>
      <c r="AI778" s="3"/>
      <c r="AJ778" s="3"/>
      <c r="AK778" s="3"/>
    </row>
    <row r="779" spans="1:37" ht="10.5" customHeight="1">
      <c r="A779" s="5"/>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c r="AC779" s="3"/>
      <c r="AD779" s="3"/>
      <c r="AE779" s="3"/>
      <c r="AF779" s="3"/>
      <c r="AG779" s="3"/>
      <c r="AH779" s="3"/>
      <c r="AI779" s="3"/>
      <c r="AJ779" s="3"/>
      <c r="AK779" s="3"/>
    </row>
    <row r="780" spans="1:37" ht="10.5" customHeight="1">
      <c r="A780" s="5"/>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c r="AC780" s="3"/>
      <c r="AD780" s="3"/>
      <c r="AE780" s="3"/>
      <c r="AF780" s="3"/>
      <c r="AG780" s="3"/>
      <c r="AH780" s="3"/>
      <c r="AI780" s="3"/>
      <c r="AJ780" s="3"/>
      <c r="AK780" s="3"/>
    </row>
    <row r="781" spans="1:37" ht="10.5" customHeight="1">
      <c r="A781" s="5"/>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c r="AC781" s="3"/>
      <c r="AD781" s="3"/>
      <c r="AE781" s="3"/>
      <c r="AF781" s="3"/>
      <c r="AG781" s="3"/>
      <c r="AH781" s="3"/>
      <c r="AI781" s="3"/>
      <c r="AJ781" s="3"/>
      <c r="AK781" s="3"/>
    </row>
    <row r="782" spans="1:37" ht="10.5" customHeight="1">
      <c r="A782" s="5"/>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c r="AC782" s="3"/>
      <c r="AD782" s="3"/>
      <c r="AE782" s="3"/>
      <c r="AF782" s="3"/>
      <c r="AG782" s="3"/>
      <c r="AH782" s="3"/>
      <c r="AI782" s="3"/>
      <c r="AJ782" s="3"/>
      <c r="AK782" s="3"/>
    </row>
    <row r="783" spans="1:37" ht="10.5" customHeight="1">
      <c r="A783" s="5"/>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c r="AC783" s="3"/>
      <c r="AD783" s="3"/>
      <c r="AE783" s="3"/>
      <c r="AF783" s="3"/>
      <c r="AG783" s="3"/>
      <c r="AH783" s="3"/>
      <c r="AI783" s="3"/>
      <c r="AJ783" s="3"/>
      <c r="AK783" s="3"/>
    </row>
    <row r="784" spans="1:37" ht="10.5" customHeight="1">
      <c r="A784" s="5"/>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c r="AC784" s="3"/>
      <c r="AD784" s="3"/>
      <c r="AE784" s="3"/>
      <c r="AF784" s="3"/>
      <c r="AG784" s="3"/>
      <c r="AH784" s="3"/>
      <c r="AI784" s="3"/>
      <c r="AJ784" s="3"/>
      <c r="AK784" s="3"/>
    </row>
    <row r="785" spans="1:37" ht="10.5" customHeight="1">
      <c r="A785" s="5"/>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c r="AC785" s="3"/>
      <c r="AD785" s="3"/>
      <c r="AE785" s="3"/>
      <c r="AF785" s="3"/>
      <c r="AG785" s="3"/>
      <c r="AH785" s="3"/>
      <c r="AI785" s="3"/>
      <c r="AJ785" s="3"/>
      <c r="AK785" s="3"/>
    </row>
    <row r="786" spans="1:37" ht="10.5" customHeight="1">
      <c r="A786" s="5"/>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c r="AC786" s="3"/>
      <c r="AD786" s="3"/>
      <c r="AE786" s="3"/>
      <c r="AF786" s="3"/>
      <c r="AG786" s="3"/>
      <c r="AH786" s="3"/>
      <c r="AI786" s="3"/>
      <c r="AJ786" s="3"/>
      <c r="AK786" s="3"/>
    </row>
    <row r="787" spans="1:37" ht="10.5" customHeight="1">
      <c r="A787" s="5"/>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c r="AC787" s="3"/>
      <c r="AD787" s="3"/>
      <c r="AE787" s="3"/>
      <c r="AF787" s="3"/>
      <c r="AG787" s="3"/>
      <c r="AH787" s="3"/>
      <c r="AI787" s="3"/>
      <c r="AJ787" s="3"/>
      <c r="AK787" s="3"/>
    </row>
    <row r="788" spans="1:37" ht="10.5" customHeight="1">
      <c r="A788" s="5"/>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c r="AC788" s="3"/>
      <c r="AD788" s="3"/>
      <c r="AE788" s="3"/>
      <c r="AF788" s="3"/>
      <c r="AG788" s="3"/>
      <c r="AH788" s="3"/>
      <c r="AI788" s="3"/>
      <c r="AJ788" s="3"/>
      <c r="AK788" s="3"/>
    </row>
    <row r="789" spans="1:37" ht="10.5" customHeight="1">
      <c r="A789" s="5"/>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c r="AC789" s="3"/>
      <c r="AD789" s="3"/>
      <c r="AE789" s="3"/>
      <c r="AF789" s="3"/>
      <c r="AG789" s="3"/>
      <c r="AH789" s="3"/>
      <c r="AI789" s="3"/>
      <c r="AJ789" s="3"/>
      <c r="AK789" s="3"/>
    </row>
    <row r="790" spans="1:37" ht="10.5" customHeight="1">
      <c r="A790" s="5"/>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c r="AC790" s="3"/>
      <c r="AD790" s="3"/>
      <c r="AE790" s="3"/>
      <c r="AF790" s="3"/>
      <c r="AG790" s="3"/>
      <c r="AH790" s="3"/>
      <c r="AI790" s="3"/>
      <c r="AJ790" s="3"/>
      <c r="AK790" s="3"/>
    </row>
    <row r="791" spans="1:37" ht="10.5" customHeight="1">
      <c r="A791" s="5"/>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c r="AC791" s="3"/>
      <c r="AD791" s="3"/>
      <c r="AE791" s="3"/>
      <c r="AF791" s="3"/>
      <c r="AG791" s="3"/>
      <c r="AH791" s="3"/>
      <c r="AI791" s="3"/>
      <c r="AJ791" s="3"/>
      <c r="AK791" s="3"/>
    </row>
    <row r="792" spans="1:37" ht="10.5" customHeight="1">
      <c r="A792" s="5"/>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c r="AC792" s="3"/>
      <c r="AD792" s="3"/>
      <c r="AE792" s="3"/>
      <c r="AF792" s="3"/>
      <c r="AG792" s="3"/>
      <c r="AH792" s="3"/>
      <c r="AI792" s="3"/>
      <c r="AJ792" s="3"/>
      <c r="AK792" s="3"/>
    </row>
    <row r="793" spans="1:37" ht="10.5" customHeight="1">
      <c r="A793" s="5"/>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c r="AC793" s="3"/>
      <c r="AD793" s="3"/>
      <c r="AE793" s="3"/>
      <c r="AF793" s="3"/>
      <c r="AG793" s="3"/>
      <c r="AH793" s="3"/>
      <c r="AI793" s="3"/>
      <c r="AJ793" s="3"/>
      <c r="AK793" s="3"/>
    </row>
    <row r="794" spans="1:37" ht="10.5" customHeight="1">
      <c r="A794" s="5"/>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c r="AC794" s="3"/>
      <c r="AD794" s="3"/>
      <c r="AE794" s="3"/>
      <c r="AF794" s="3"/>
      <c r="AG794" s="3"/>
      <c r="AH794" s="3"/>
      <c r="AI794" s="3"/>
      <c r="AJ794" s="3"/>
      <c r="AK794" s="3"/>
    </row>
    <row r="795" spans="1:37" ht="10.5" customHeight="1">
      <c r="A795" s="5"/>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c r="AC795" s="3"/>
      <c r="AD795" s="3"/>
      <c r="AE795" s="3"/>
      <c r="AF795" s="3"/>
      <c r="AG795" s="3"/>
      <c r="AH795" s="3"/>
      <c r="AI795" s="3"/>
      <c r="AJ795" s="3"/>
      <c r="AK795" s="3"/>
    </row>
    <row r="796" spans="1:37" ht="10.5" customHeight="1">
      <c r="A796" s="5"/>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c r="AC796" s="3"/>
      <c r="AD796" s="3"/>
      <c r="AE796" s="3"/>
      <c r="AF796" s="3"/>
      <c r="AG796" s="3"/>
      <c r="AH796" s="3"/>
      <c r="AI796" s="3"/>
      <c r="AJ796" s="3"/>
      <c r="AK796" s="3"/>
    </row>
    <row r="797" spans="1:37" ht="10.5" customHeight="1">
      <c r="A797" s="5"/>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c r="AC797" s="3"/>
      <c r="AD797" s="3"/>
      <c r="AE797" s="3"/>
      <c r="AF797" s="3"/>
      <c r="AG797" s="3"/>
      <c r="AH797" s="3"/>
      <c r="AI797" s="3"/>
      <c r="AJ797" s="3"/>
      <c r="AK797" s="3"/>
    </row>
    <row r="798" spans="1:37" ht="10.5" customHeight="1">
      <c r="A798" s="5"/>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c r="AC798" s="3"/>
      <c r="AD798" s="3"/>
      <c r="AE798" s="3"/>
      <c r="AF798" s="3"/>
      <c r="AG798" s="3"/>
      <c r="AH798" s="3"/>
      <c r="AI798" s="3"/>
      <c r="AJ798" s="3"/>
      <c r="AK798" s="3"/>
    </row>
    <row r="799" spans="1:37" ht="10.5" customHeight="1">
      <c r="A799" s="5"/>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c r="AC799" s="3"/>
      <c r="AD799" s="3"/>
      <c r="AE799" s="3"/>
      <c r="AF799" s="3"/>
      <c r="AG799" s="3"/>
      <c r="AH799" s="3"/>
      <c r="AI799" s="3"/>
      <c r="AJ799" s="3"/>
      <c r="AK799" s="3"/>
    </row>
    <row r="800" spans="1:37" ht="10.5" customHeight="1">
      <c r="A800" s="5"/>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c r="AC800" s="3"/>
      <c r="AD800" s="3"/>
      <c r="AE800" s="3"/>
      <c r="AF800" s="3"/>
      <c r="AG800" s="3"/>
      <c r="AH800" s="3"/>
      <c r="AI800" s="3"/>
      <c r="AJ800" s="3"/>
      <c r="AK800" s="3"/>
    </row>
    <row r="801" spans="1:37" ht="10.5" customHeight="1">
      <c r="A801" s="5"/>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c r="AC801" s="3"/>
      <c r="AD801" s="3"/>
      <c r="AE801" s="3"/>
      <c r="AF801" s="3"/>
      <c r="AG801" s="3"/>
      <c r="AH801" s="3"/>
      <c r="AI801" s="3"/>
      <c r="AJ801" s="3"/>
      <c r="AK801" s="3"/>
    </row>
    <row r="802" spans="1:37" ht="10.5" customHeight="1">
      <c r="A802" s="5"/>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c r="AC802" s="3"/>
      <c r="AD802" s="3"/>
      <c r="AE802" s="3"/>
      <c r="AF802" s="3"/>
      <c r="AG802" s="3"/>
      <c r="AH802" s="3"/>
      <c r="AI802" s="3"/>
      <c r="AJ802" s="3"/>
      <c r="AK802" s="3"/>
    </row>
    <row r="803" spans="1:37" ht="10.5" customHeight="1">
      <c r="A803" s="5"/>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c r="AC803" s="3"/>
      <c r="AD803" s="3"/>
      <c r="AE803" s="3"/>
      <c r="AF803" s="3"/>
      <c r="AG803" s="3"/>
      <c r="AH803" s="3"/>
      <c r="AI803" s="3"/>
      <c r="AJ803" s="3"/>
      <c r="AK803" s="3"/>
    </row>
    <row r="804" spans="1:37" ht="10.5" customHeight="1">
      <c r="A804" s="5"/>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c r="AC804" s="3"/>
      <c r="AD804" s="3"/>
      <c r="AE804" s="3"/>
      <c r="AF804" s="3"/>
      <c r="AG804" s="3"/>
      <c r="AH804" s="3"/>
      <c r="AI804" s="3"/>
      <c r="AJ804" s="3"/>
      <c r="AK804" s="3"/>
    </row>
    <row r="805" spans="1:37" ht="10.5" customHeight="1">
      <c r="A805" s="5"/>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c r="AC805" s="3"/>
      <c r="AD805" s="3"/>
      <c r="AE805" s="3"/>
      <c r="AF805" s="3"/>
      <c r="AG805" s="3"/>
      <c r="AH805" s="3"/>
      <c r="AI805" s="3"/>
      <c r="AJ805" s="3"/>
      <c r="AK805" s="3"/>
    </row>
    <row r="806" spans="1:37" ht="10.5" customHeight="1">
      <c r="A806" s="5"/>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c r="AC806" s="3"/>
      <c r="AD806" s="3"/>
      <c r="AE806" s="3"/>
      <c r="AF806" s="3"/>
      <c r="AG806" s="3"/>
      <c r="AH806" s="3"/>
      <c r="AI806" s="3"/>
      <c r="AJ806" s="3"/>
      <c r="AK806" s="3"/>
    </row>
    <row r="807" spans="1:37" ht="10.5" customHeight="1">
      <c r="A807" s="5"/>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c r="AC807" s="3"/>
      <c r="AD807" s="3"/>
      <c r="AE807" s="3"/>
      <c r="AF807" s="3"/>
      <c r="AG807" s="3"/>
      <c r="AH807" s="3"/>
      <c r="AI807" s="3"/>
      <c r="AJ807" s="3"/>
      <c r="AK807" s="3"/>
    </row>
    <row r="808" spans="1:37" ht="10.5" customHeight="1">
      <c r="A808" s="5"/>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c r="AC808" s="3"/>
      <c r="AD808" s="3"/>
      <c r="AE808" s="3"/>
      <c r="AF808" s="3"/>
      <c r="AG808" s="3"/>
      <c r="AH808" s="3"/>
      <c r="AI808" s="3"/>
      <c r="AJ808" s="3"/>
      <c r="AK808" s="3"/>
    </row>
    <row r="809" spans="1:37" ht="10.5" customHeight="1">
      <c r="A809" s="5"/>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c r="AC809" s="3"/>
      <c r="AD809" s="3"/>
      <c r="AE809" s="3"/>
      <c r="AF809" s="3"/>
      <c r="AG809" s="3"/>
      <c r="AH809" s="3"/>
      <c r="AI809" s="3"/>
      <c r="AJ809" s="3"/>
      <c r="AK809" s="3"/>
    </row>
    <row r="810" spans="1:37" ht="10.5" customHeight="1">
      <c r="A810" s="5"/>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c r="AC810" s="3"/>
      <c r="AD810" s="3"/>
      <c r="AE810" s="3"/>
      <c r="AF810" s="3"/>
      <c r="AG810" s="3"/>
      <c r="AH810" s="3"/>
      <c r="AI810" s="3"/>
      <c r="AJ810" s="3"/>
      <c r="AK810" s="3"/>
    </row>
    <row r="811" spans="1:37" ht="10.5" customHeight="1">
      <c r="A811" s="5"/>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c r="AC811" s="3"/>
      <c r="AD811" s="3"/>
      <c r="AE811" s="3"/>
      <c r="AF811" s="3"/>
      <c r="AG811" s="3"/>
      <c r="AH811" s="3"/>
      <c r="AI811" s="3"/>
      <c r="AJ811" s="3"/>
      <c r="AK811" s="3"/>
    </row>
    <row r="812" spans="1:37" ht="10.5" customHeight="1">
      <c r="A812" s="5"/>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c r="AC812" s="3"/>
      <c r="AD812" s="3"/>
      <c r="AE812" s="3"/>
      <c r="AF812" s="3"/>
      <c r="AG812" s="3"/>
      <c r="AH812" s="3"/>
      <c r="AI812" s="3"/>
      <c r="AJ812" s="3"/>
      <c r="AK812" s="3"/>
    </row>
    <row r="813" spans="1:37" ht="10.5" customHeight="1">
      <c r="A813" s="5"/>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c r="AC813" s="3"/>
      <c r="AD813" s="3"/>
      <c r="AE813" s="3"/>
      <c r="AF813" s="3"/>
      <c r="AG813" s="3"/>
      <c r="AH813" s="3"/>
      <c r="AI813" s="3"/>
      <c r="AJ813" s="3"/>
      <c r="AK813" s="3"/>
    </row>
    <row r="814" spans="1:37" ht="10.5" customHeight="1">
      <c r="A814" s="5"/>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c r="AC814" s="3"/>
      <c r="AD814" s="3"/>
      <c r="AE814" s="3"/>
      <c r="AF814" s="3"/>
      <c r="AG814" s="3"/>
      <c r="AH814" s="3"/>
      <c r="AI814" s="3"/>
      <c r="AJ814" s="3"/>
      <c r="AK814" s="3"/>
    </row>
    <row r="815" spans="1:37" ht="10.5" customHeight="1">
      <c r="A815" s="5"/>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c r="AC815" s="3"/>
      <c r="AD815" s="3"/>
      <c r="AE815" s="3"/>
      <c r="AF815" s="3"/>
      <c r="AG815" s="3"/>
      <c r="AH815" s="3"/>
      <c r="AI815" s="3"/>
      <c r="AJ815" s="3"/>
      <c r="AK815" s="3"/>
    </row>
    <row r="816" spans="1:37" ht="10.5" customHeight="1">
      <c r="A816" s="5"/>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c r="AC816" s="3"/>
      <c r="AD816" s="3"/>
      <c r="AE816" s="3"/>
      <c r="AF816" s="3"/>
      <c r="AG816" s="3"/>
      <c r="AH816" s="3"/>
      <c r="AI816" s="3"/>
      <c r="AJ816" s="3"/>
      <c r="AK816" s="3"/>
    </row>
    <row r="817" spans="1:37" ht="10.5" customHeight="1">
      <c r="A817" s="5"/>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c r="AC817" s="3"/>
      <c r="AD817" s="3"/>
      <c r="AE817" s="3"/>
      <c r="AF817" s="3"/>
      <c r="AG817" s="3"/>
      <c r="AH817" s="3"/>
      <c r="AI817" s="3"/>
      <c r="AJ817" s="3"/>
      <c r="AK817" s="3"/>
    </row>
    <row r="818" spans="1:37" ht="10.5" customHeight="1">
      <c r="A818" s="5"/>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c r="AC818" s="3"/>
      <c r="AD818" s="3"/>
      <c r="AE818" s="3"/>
      <c r="AF818" s="3"/>
      <c r="AG818" s="3"/>
      <c r="AH818" s="3"/>
      <c r="AI818" s="3"/>
      <c r="AJ818" s="3"/>
      <c r="AK818" s="3"/>
    </row>
    <row r="819" spans="1:37" ht="10.5" customHeight="1">
      <c r="A819" s="5"/>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c r="AC819" s="3"/>
      <c r="AD819" s="3"/>
      <c r="AE819" s="3"/>
      <c r="AF819" s="3"/>
      <c r="AG819" s="3"/>
      <c r="AH819" s="3"/>
      <c r="AI819" s="3"/>
      <c r="AJ819" s="3"/>
      <c r="AK819" s="3"/>
    </row>
    <row r="820" spans="1:37" ht="10.5" customHeight="1">
      <c r="A820" s="5"/>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c r="AC820" s="3"/>
      <c r="AD820" s="3"/>
      <c r="AE820" s="3"/>
      <c r="AF820" s="3"/>
      <c r="AG820" s="3"/>
      <c r="AH820" s="3"/>
      <c r="AI820" s="3"/>
      <c r="AJ820" s="3"/>
      <c r="AK820" s="3"/>
    </row>
    <row r="821" spans="1:37" ht="10.5" customHeight="1">
      <c r="A821" s="5"/>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c r="AC821" s="3"/>
      <c r="AD821" s="3"/>
      <c r="AE821" s="3"/>
      <c r="AF821" s="3"/>
      <c r="AG821" s="3"/>
      <c r="AH821" s="3"/>
      <c r="AI821" s="3"/>
      <c r="AJ821" s="3"/>
      <c r="AK821" s="3"/>
    </row>
    <row r="822" spans="1:37" ht="10.5" customHeight="1">
      <c r="A822" s="5"/>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c r="AC822" s="3"/>
      <c r="AD822" s="3"/>
      <c r="AE822" s="3"/>
      <c r="AF822" s="3"/>
      <c r="AG822" s="3"/>
      <c r="AH822" s="3"/>
      <c r="AI822" s="3"/>
      <c r="AJ822" s="3"/>
      <c r="AK822" s="3"/>
    </row>
    <row r="823" spans="1:37" ht="10.5" customHeight="1">
      <c r="A823" s="5"/>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c r="AC823" s="3"/>
      <c r="AD823" s="3"/>
      <c r="AE823" s="3"/>
      <c r="AF823" s="3"/>
      <c r="AG823" s="3"/>
      <c r="AH823" s="3"/>
      <c r="AI823" s="3"/>
      <c r="AJ823" s="3"/>
      <c r="AK823" s="3"/>
    </row>
    <row r="824" spans="1:37" ht="10.5" customHeight="1">
      <c r="A824" s="5"/>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c r="AC824" s="3"/>
      <c r="AD824" s="3"/>
      <c r="AE824" s="3"/>
      <c r="AF824" s="3"/>
      <c r="AG824" s="3"/>
      <c r="AH824" s="3"/>
      <c r="AI824" s="3"/>
      <c r="AJ824" s="3"/>
      <c r="AK824" s="3"/>
    </row>
    <row r="825" spans="1:37" ht="10.5" customHeight="1">
      <c r="A825" s="5"/>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c r="AC825" s="3"/>
      <c r="AD825" s="3"/>
      <c r="AE825" s="3"/>
      <c r="AF825" s="3"/>
      <c r="AG825" s="3"/>
      <c r="AH825" s="3"/>
      <c r="AI825" s="3"/>
      <c r="AJ825" s="3"/>
      <c r="AK825" s="3"/>
    </row>
    <row r="826" spans="1:37" ht="10.5" customHeight="1">
      <c r="A826" s="5"/>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c r="AC826" s="3"/>
      <c r="AD826" s="3"/>
      <c r="AE826" s="3"/>
      <c r="AF826" s="3"/>
      <c r="AG826" s="3"/>
      <c r="AH826" s="3"/>
      <c r="AI826" s="3"/>
      <c r="AJ826" s="3"/>
      <c r="AK826" s="3"/>
    </row>
    <row r="827" spans="1:37" ht="10.5" customHeight="1">
      <c r="A827" s="5"/>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c r="AC827" s="3"/>
      <c r="AD827" s="3"/>
      <c r="AE827" s="3"/>
      <c r="AF827" s="3"/>
      <c r="AG827" s="3"/>
      <c r="AH827" s="3"/>
      <c r="AI827" s="3"/>
      <c r="AJ827" s="3"/>
      <c r="AK827" s="3"/>
    </row>
    <row r="828" spans="1:37" ht="10.5" customHeight="1">
      <c r="A828" s="5"/>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c r="AC828" s="3"/>
      <c r="AD828" s="3"/>
      <c r="AE828" s="3"/>
      <c r="AF828" s="3"/>
      <c r="AG828" s="3"/>
      <c r="AH828" s="3"/>
      <c r="AI828" s="3"/>
      <c r="AJ828" s="3"/>
      <c r="AK828" s="3"/>
    </row>
    <row r="829" spans="1:37" ht="10.5" customHeight="1">
      <c r="A829" s="5"/>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c r="AC829" s="3"/>
      <c r="AD829" s="3"/>
      <c r="AE829" s="3"/>
      <c r="AF829" s="3"/>
      <c r="AG829" s="3"/>
      <c r="AH829" s="3"/>
      <c r="AI829" s="3"/>
      <c r="AJ829" s="3"/>
      <c r="AK829" s="3"/>
    </row>
    <row r="830" spans="1:37" ht="10.5" customHeight="1">
      <c r="A830" s="5"/>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c r="AC830" s="3"/>
      <c r="AD830" s="3"/>
      <c r="AE830" s="3"/>
      <c r="AF830" s="3"/>
      <c r="AG830" s="3"/>
      <c r="AH830" s="3"/>
      <c r="AI830" s="3"/>
      <c r="AJ830" s="3"/>
      <c r="AK830" s="3"/>
    </row>
    <row r="831" spans="1:37" ht="10.5" customHeight="1">
      <c r="A831" s="5"/>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c r="AC831" s="3"/>
      <c r="AD831" s="3"/>
      <c r="AE831" s="3"/>
      <c r="AF831" s="3"/>
      <c r="AG831" s="3"/>
      <c r="AH831" s="3"/>
      <c r="AI831" s="3"/>
      <c r="AJ831" s="3"/>
      <c r="AK831" s="3"/>
    </row>
    <row r="832" spans="1:37" ht="10.5" customHeight="1">
      <c r="A832" s="5"/>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c r="AC832" s="3"/>
      <c r="AD832" s="3"/>
      <c r="AE832" s="3"/>
      <c r="AF832" s="3"/>
      <c r="AG832" s="3"/>
      <c r="AH832" s="3"/>
      <c r="AI832" s="3"/>
      <c r="AJ832" s="3"/>
      <c r="AK832" s="3"/>
    </row>
    <row r="833" spans="1:37" ht="10.5" customHeight="1">
      <c r="A833" s="5"/>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c r="AC833" s="3"/>
      <c r="AD833" s="3"/>
      <c r="AE833" s="3"/>
      <c r="AF833" s="3"/>
      <c r="AG833" s="3"/>
      <c r="AH833" s="3"/>
      <c r="AI833" s="3"/>
      <c r="AJ833" s="3"/>
      <c r="AK833" s="3"/>
    </row>
    <row r="834" spans="1:37" ht="10.5" customHeight="1">
      <c r="A834" s="5"/>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c r="AC834" s="3"/>
      <c r="AD834" s="3"/>
      <c r="AE834" s="3"/>
      <c r="AF834" s="3"/>
      <c r="AG834" s="3"/>
      <c r="AH834" s="3"/>
      <c r="AI834" s="3"/>
      <c r="AJ834" s="3"/>
      <c r="AK834" s="3"/>
    </row>
    <row r="835" spans="1:37" ht="10.5" customHeight="1">
      <c r="A835" s="5"/>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c r="AC835" s="3"/>
      <c r="AD835" s="3"/>
      <c r="AE835" s="3"/>
      <c r="AF835" s="3"/>
      <c r="AG835" s="3"/>
      <c r="AH835" s="3"/>
      <c r="AI835" s="3"/>
      <c r="AJ835" s="3"/>
      <c r="AK835" s="3"/>
    </row>
    <row r="836" spans="1:37" ht="10.5" customHeight="1">
      <c r="A836" s="5"/>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c r="AC836" s="3"/>
      <c r="AD836" s="3"/>
      <c r="AE836" s="3"/>
      <c r="AF836" s="3"/>
      <c r="AG836" s="3"/>
      <c r="AH836" s="3"/>
      <c r="AI836" s="3"/>
      <c r="AJ836" s="3"/>
      <c r="AK836" s="3"/>
    </row>
    <row r="837" spans="1:37" ht="10.5" customHeight="1">
      <c r="A837" s="5"/>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c r="AC837" s="3"/>
      <c r="AD837" s="3"/>
      <c r="AE837" s="3"/>
      <c r="AF837" s="3"/>
      <c r="AG837" s="3"/>
      <c r="AH837" s="3"/>
      <c r="AI837" s="3"/>
      <c r="AJ837" s="3"/>
      <c r="AK837" s="3"/>
    </row>
    <row r="838" spans="1:37" ht="10.5" customHeight="1">
      <c r="A838" s="5"/>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c r="AC838" s="3"/>
      <c r="AD838" s="3"/>
      <c r="AE838" s="3"/>
      <c r="AF838" s="3"/>
      <c r="AG838" s="3"/>
      <c r="AH838" s="3"/>
      <c r="AI838" s="3"/>
      <c r="AJ838" s="3"/>
      <c r="AK838" s="3"/>
    </row>
    <row r="839" spans="1:37" ht="10.5" customHeight="1">
      <c r="A839" s="5"/>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c r="AC839" s="3"/>
      <c r="AD839" s="3"/>
      <c r="AE839" s="3"/>
      <c r="AF839" s="3"/>
      <c r="AG839" s="3"/>
      <c r="AH839" s="3"/>
      <c r="AI839" s="3"/>
      <c r="AJ839" s="3"/>
      <c r="AK839" s="3"/>
    </row>
    <row r="840" spans="1:37" ht="10.5" customHeight="1">
      <c r="A840" s="5"/>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c r="AC840" s="3"/>
      <c r="AD840" s="3"/>
      <c r="AE840" s="3"/>
      <c r="AF840" s="3"/>
      <c r="AG840" s="3"/>
      <c r="AH840" s="3"/>
      <c r="AI840" s="3"/>
      <c r="AJ840" s="3"/>
      <c r="AK840" s="3"/>
    </row>
    <row r="841" spans="1:37" ht="10.5" customHeight="1">
      <c r="A841" s="5"/>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c r="AC841" s="3"/>
      <c r="AD841" s="3"/>
      <c r="AE841" s="3"/>
      <c r="AF841" s="3"/>
      <c r="AG841" s="3"/>
      <c r="AH841" s="3"/>
      <c r="AI841" s="3"/>
      <c r="AJ841" s="3"/>
      <c r="AK841" s="3"/>
    </row>
    <row r="842" spans="1:37" ht="10.5" customHeight="1">
      <c r="A842" s="5"/>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c r="AC842" s="3"/>
      <c r="AD842" s="3"/>
      <c r="AE842" s="3"/>
      <c r="AF842" s="3"/>
      <c r="AG842" s="3"/>
      <c r="AH842" s="3"/>
      <c r="AI842" s="3"/>
      <c r="AJ842" s="3"/>
      <c r="AK842" s="3"/>
    </row>
    <row r="843" spans="1:37" ht="10.5" customHeight="1">
      <c r="A843" s="5"/>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c r="AC843" s="3"/>
      <c r="AD843" s="3"/>
      <c r="AE843" s="3"/>
      <c r="AF843" s="3"/>
      <c r="AG843" s="3"/>
      <c r="AH843" s="3"/>
      <c r="AI843" s="3"/>
      <c r="AJ843" s="3"/>
      <c r="AK843" s="3"/>
    </row>
    <row r="844" spans="1:37" ht="10.5" customHeight="1">
      <c r="A844" s="5"/>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c r="AC844" s="3"/>
      <c r="AD844" s="3"/>
      <c r="AE844" s="3"/>
      <c r="AF844" s="3"/>
      <c r="AG844" s="3"/>
      <c r="AH844" s="3"/>
      <c r="AI844" s="3"/>
      <c r="AJ844" s="3"/>
      <c r="AK844" s="3"/>
    </row>
    <row r="845" spans="1:37" ht="10.5" customHeight="1">
      <c r="A845" s="5"/>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c r="AC845" s="3"/>
      <c r="AD845" s="3"/>
      <c r="AE845" s="3"/>
      <c r="AF845" s="3"/>
      <c r="AG845" s="3"/>
      <c r="AH845" s="3"/>
      <c r="AI845" s="3"/>
      <c r="AJ845" s="3"/>
      <c r="AK845" s="3"/>
    </row>
    <row r="846" spans="1:37" ht="10.5" customHeight="1">
      <c r="A846" s="5"/>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c r="AC846" s="3"/>
      <c r="AD846" s="3"/>
      <c r="AE846" s="3"/>
      <c r="AF846" s="3"/>
      <c r="AG846" s="3"/>
      <c r="AH846" s="3"/>
      <c r="AI846" s="3"/>
      <c r="AJ846" s="3"/>
      <c r="AK846" s="3"/>
    </row>
    <row r="847" spans="1:37" ht="10.5" customHeight="1">
      <c r="A847" s="5"/>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c r="AC847" s="3"/>
      <c r="AD847" s="3"/>
      <c r="AE847" s="3"/>
      <c r="AF847" s="3"/>
      <c r="AG847" s="3"/>
      <c r="AH847" s="3"/>
      <c r="AI847" s="3"/>
      <c r="AJ847" s="3"/>
      <c r="AK847" s="3"/>
    </row>
    <row r="848" spans="1:37" ht="10.5" customHeight="1">
      <c r="A848" s="5"/>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c r="AC848" s="3"/>
      <c r="AD848" s="3"/>
      <c r="AE848" s="3"/>
      <c r="AF848" s="3"/>
      <c r="AG848" s="3"/>
      <c r="AH848" s="3"/>
      <c r="AI848" s="3"/>
      <c r="AJ848" s="3"/>
      <c r="AK848" s="3"/>
    </row>
    <row r="849" spans="1:37" ht="10.5" customHeight="1">
      <c r="A849" s="5"/>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c r="AC849" s="3"/>
      <c r="AD849" s="3"/>
      <c r="AE849" s="3"/>
      <c r="AF849" s="3"/>
      <c r="AG849" s="3"/>
      <c r="AH849" s="3"/>
      <c r="AI849" s="3"/>
      <c r="AJ849" s="3"/>
      <c r="AK849" s="3"/>
    </row>
    <row r="850" spans="1:37" ht="10.5" customHeight="1">
      <c r="A850" s="5"/>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c r="AC850" s="3"/>
      <c r="AD850" s="3"/>
      <c r="AE850" s="3"/>
      <c r="AF850" s="3"/>
      <c r="AG850" s="3"/>
      <c r="AH850" s="3"/>
      <c r="AI850" s="3"/>
      <c r="AJ850" s="3"/>
      <c r="AK850" s="3"/>
    </row>
    <row r="851" spans="1:37" ht="10.5" customHeight="1">
      <c r="A851" s="5"/>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c r="AC851" s="3"/>
      <c r="AD851" s="3"/>
      <c r="AE851" s="3"/>
      <c r="AF851" s="3"/>
      <c r="AG851" s="3"/>
      <c r="AH851" s="3"/>
      <c r="AI851" s="3"/>
      <c r="AJ851" s="3"/>
      <c r="AK851" s="3"/>
    </row>
    <row r="852" spans="1:37" ht="10.5" customHeight="1">
      <c r="A852" s="5"/>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c r="AC852" s="3"/>
      <c r="AD852" s="3"/>
      <c r="AE852" s="3"/>
      <c r="AF852" s="3"/>
      <c r="AG852" s="3"/>
      <c r="AH852" s="3"/>
      <c r="AI852" s="3"/>
      <c r="AJ852" s="3"/>
      <c r="AK852" s="3"/>
    </row>
    <row r="853" spans="1:37" ht="10.5" customHeight="1">
      <c r="A853" s="5"/>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c r="AC853" s="3"/>
      <c r="AD853" s="3"/>
      <c r="AE853" s="3"/>
      <c r="AF853" s="3"/>
      <c r="AG853" s="3"/>
      <c r="AH853" s="3"/>
      <c r="AI853" s="3"/>
      <c r="AJ853" s="3"/>
      <c r="AK853" s="3"/>
    </row>
    <row r="854" spans="1:37" ht="10.5" customHeight="1">
      <c r="A854" s="5"/>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c r="AC854" s="3"/>
      <c r="AD854" s="3"/>
      <c r="AE854" s="3"/>
      <c r="AF854" s="3"/>
      <c r="AG854" s="3"/>
      <c r="AH854" s="3"/>
      <c r="AI854" s="3"/>
      <c r="AJ854" s="3"/>
      <c r="AK854" s="3"/>
    </row>
    <row r="855" spans="1:37" ht="10.5" customHeight="1">
      <c r="A855" s="5"/>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c r="AC855" s="3"/>
      <c r="AD855" s="3"/>
      <c r="AE855" s="3"/>
      <c r="AF855" s="3"/>
      <c r="AG855" s="3"/>
      <c r="AH855" s="3"/>
      <c r="AI855" s="3"/>
      <c r="AJ855" s="3"/>
      <c r="AK855" s="3"/>
    </row>
    <row r="856" spans="1:37" ht="10.5" customHeight="1">
      <c r="A856" s="5"/>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c r="AC856" s="3"/>
      <c r="AD856" s="3"/>
      <c r="AE856" s="3"/>
      <c r="AF856" s="3"/>
      <c r="AG856" s="3"/>
      <c r="AH856" s="3"/>
      <c r="AI856" s="3"/>
      <c r="AJ856" s="3"/>
      <c r="AK856" s="3"/>
    </row>
    <row r="857" spans="1:37" ht="10.5" customHeight="1">
      <c r="A857" s="5"/>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c r="AC857" s="3"/>
      <c r="AD857" s="3"/>
      <c r="AE857" s="3"/>
      <c r="AF857" s="3"/>
      <c r="AG857" s="3"/>
      <c r="AH857" s="3"/>
      <c r="AI857" s="3"/>
      <c r="AJ857" s="3"/>
      <c r="AK857" s="3"/>
    </row>
    <row r="858" spans="1:37" ht="10.5" customHeight="1">
      <c r="A858" s="5"/>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c r="AC858" s="3"/>
      <c r="AD858" s="3"/>
      <c r="AE858" s="3"/>
      <c r="AF858" s="3"/>
      <c r="AG858" s="3"/>
      <c r="AH858" s="3"/>
      <c r="AI858" s="3"/>
      <c r="AJ858" s="3"/>
      <c r="AK858" s="3"/>
    </row>
    <row r="859" spans="1:37" ht="10.5" customHeight="1">
      <c r="A859" s="5"/>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c r="AC859" s="3"/>
      <c r="AD859" s="3"/>
      <c r="AE859" s="3"/>
      <c r="AF859" s="3"/>
      <c r="AG859" s="3"/>
      <c r="AH859" s="3"/>
      <c r="AI859" s="3"/>
      <c r="AJ859" s="3"/>
      <c r="AK859" s="3"/>
    </row>
    <row r="860" spans="1:37" ht="10.5" customHeight="1">
      <c r="A860" s="5"/>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c r="AC860" s="3"/>
      <c r="AD860" s="3"/>
      <c r="AE860" s="3"/>
      <c r="AF860" s="3"/>
      <c r="AG860" s="3"/>
      <c r="AH860" s="3"/>
      <c r="AI860" s="3"/>
      <c r="AJ860" s="3"/>
      <c r="AK860" s="3"/>
    </row>
    <row r="861" spans="1:37" ht="10.5" customHeight="1">
      <c r="A861" s="5"/>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c r="AC861" s="3"/>
      <c r="AD861" s="3"/>
      <c r="AE861" s="3"/>
      <c r="AF861" s="3"/>
      <c r="AG861" s="3"/>
      <c r="AH861" s="3"/>
      <c r="AI861" s="3"/>
      <c r="AJ861" s="3"/>
      <c r="AK861" s="3"/>
    </row>
    <row r="862" spans="1:37" ht="10.5" customHeight="1">
      <c r="A862" s="5"/>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c r="AC862" s="3"/>
      <c r="AD862" s="3"/>
      <c r="AE862" s="3"/>
      <c r="AF862" s="3"/>
      <c r="AG862" s="3"/>
      <c r="AH862" s="3"/>
      <c r="AI862" s="3"/>
      <c r="AJ862" s="3"/>
      <c r="AK862" s="3"/>
    </row>
    <row r="863" spans="1:37" ht="10.5" customHeight="1">
      <c r="A863" s="5"/>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c r="AC863" s="3"/>
      <c r="AD863" s="3"/>
      <c r="AE863" s="3"/>
      <c r="AF863" s="3"/>
      <c r="AG863" s="3"/>
      <c r="AH863" s="3"/>
      <c r="AI863" s="3"/>
      <c r="AJ863" s="3"/>
      <c r="AK863" s="3"/>
    </row>
    <row r="864" spans="1:37" ht="10.5" customHeight="1">
      <c r="A864" s="5"/>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c r="AC864" s="3"/>
      <c r="AD864" s="3"/>
      <c r="AE864" s="3"/>
      <c r="AF864" s="3"/>
      <c r="AG864" s="3"/>
      <c r="AH864" s="3"/>
      <c r="AI864" s="3"/>
      <c r="AJ864" s="3"/>
      <c r="AK864" s="3"/>
    </row>
    <row r="865" spans="1:37" ht="10.5" customHeight="1">
      <c r="A865" s="5"/>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c r="AC865" s="3"/>
      <c r="AD865" s="3"/>
      <c r="AE865" s="3"/>
      <c r="AF865" s="3"/>
      <c r="AG865" s="3"/>
      <c r="AH865" s="3"/>
      <c r="AI865" s="3"/>
      <c r="AJ865" s="3"/>
      <c r="AK865" s="3"/>
    </row>
    <row r="866" spans="1:37" ht="10.5" customHeight="1">
      <c r="A866" s="5"/>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c r="AC866" s="3"/>
      <c r="AD866" s="3"/>
      <c r="AE866" s="3"/>
      <c r="AF866" s="3"/>
      <c r="AG866" s="3"/>
      <c r="AH866" s="3"/>
      <c r="AI866" s="3"/>
      <c r="AJ866" s="3"/>
      <c r="AK866" s="3"/>
    </row>
    <row r="867" spans="1:37" ht="10.5" customHeight="1">
      <c r="A867" s="5"/>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c r="AC867" s="3"/>
      <c r="AD867" s="3"/>
      <c r="AE867" s="3"/>
      <c r="AF867" s="3"/>
      <c r="AG867" s="3"/>
      <c r="AH867" s="3"/>
      <c r="AI867" s="3"/>
      <c r="AJ867" s="3"/>
      <c r="AK867" s="3"/>
    </row>
    <row r="868" spans="1:37" ht="10.5" customHeight="1">
      <c r="A868" s="5"/>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c r="AC868" s="3"/>
      <c r="AD868" s="3"/>
      <c r="AE868" s="3"/>
      <c r="AF868" s="3"/>
      <c r="AG868" s="3"/>
      <c r="AH868" s="3"/>
      <c r="AI868" s="3"/>
      <c r="AJ868" s="3"/>
      <c r="AK868" s="3"/>
    </row>
    <row r="869" spans="1:37" ht="10.5" customHeight="1">
      <c r="A869" s="5"/>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c r="AC869" s="3"/>
      <c r="AD869" s="3"/>
      <c r="AE869" s="3"/>
      <c r="AF869" s="3"/>
      <c r="AG869" s="3"/>
      <c r="AH869" s="3"/>
      <c r="AI869" s="3"/>
      <c r="AJ869" s="3"/>
      <c r="AK869" s="3"/>
    </row>
    <row r="870" spans="1:37" ht="10.5" customHeight="1">
      <c r="A870" s="5"/>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c r="AC870" s="3"/>
      <c r="AD870" s="3"/>
      <c r="AE870" s="3"/>
      <c r="AF870" s="3"/>
      <c r="AG870" s="3"/>
      <c r="AH870" s="3"/>
      <c r="AI870" s="3"/>
      <c r="AJ870" s="3"/>
      <c r="AK870" s="3"/>
    </row>
    <row r="871" spans="1:37" ht="10.5" customHeight="1">
      <c r="A871" s="5"/>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c r="AC871" s="3"/>
      <c r="AD871" s="3"/>
      <c r="AE871" s="3"/>
      <c r="AF871" s="3"/>
      <c r="AG871" s="3"/>
      <c r="AH871" s="3"/>
      <c r="AI871" s="3"/>
      <c r="AJ871" s="3"/>
      <c r="AK871" s="3"/>
    </row>
    <row r="872" spans="1:37" ht="10.5" customHeight="1">
      <c r="A872" s="5"/>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c r="AC872" s="3"/>
      <c r="AD872" s="3"/>
      <c r="AE872" s="3"/>
      <c r="AF872" s="3"/>
      <c r="AG872" s="3"/>
      <c r="AH872" s="3"/>
      <c r="AI872" s="3"/>
      <c r="AJ872" s="3"/>
      <c r="AK872" s="3"/>
    </row>
    <row r="873" spans="1:37" ht="10.5" customHeight="1">
      <c r="A873" s="5"/>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c r="AC873" s="3"/>
      <c r="AD873" s="3"/>
      <c r="AE873" s="3"/>
      <c r="AF873" s="3"/>
      <c r="AG873" s="3"/>
      <c r="AH873" s="3"/>
      <c r="AI873" s="3"/>
      <c r="AJ873" s="3"/>
      <c r="AK873" s="3"/>
    </row>
    <row r="874" spans="1:37" ht="10.5" customHeight="1">
      <c r="A874" s="5"/>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c r="AC874" s="3"/>
      <c r="AD874" s="3"/>
      <c r="AE874" s="3"/>
      <c r="AF874" s="3"/>
      <c r="AG874" s="3"/>
      <c r="AH874" s="3"/>
      <c r="AI874" s="3"/>
      <c r="AJ874" s="3"/>
      <c r="AK874" s="3"/>
    </row>
    <row r="875" spans="1:37" ht="10.5" customHeight="1">
      <c r="A875" s="5"/>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c r="AC875" s="3"/>
      <c r="AD875" s="3"/>
      <c r="AE875" s="3"/>
      <c r="AF875" s="3"/>
      <c r="AG875" s="3"/>
      <c r="AH875" s="3"/>
      <c r="AI875" s="3"/>
      <c r="AJ875" s="3"/>
      <c r="AK875" s="3"/>
    </row>
    <row r="876" spans="1:37" ht="10.5" customHeight="1">
      <c r="A876" s="5"/>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c r="AC876" s="3"/>
      <c r="AD876" s="3"/>
      <c r="AE876" s="3"/>
      <c r="AF876" s="3"/>
      <c r="AG876" s="3"/>
      <c r="AH876" s="3"/>
      <c r="AI876" s="3"/>
      <c r="AJ876" s="3"/>
      <c r="AK876" s="3"/>
    </row>
    <row r="877" spans="1:37" ht="10.5" customHeight="1">
      <c r="A877" s="5"/>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c r="AC877" s="3"/>
      <c r="AD877" s="3"/>
      <c r="AE877" s="3"/>
      <c r="AF877" s="3"/>
      <c r="AG877" s="3"/>
      <c r="AH877" s="3"/>
      <c r="AI877" s="3"/>
      <c r="AJ877" s="3"/>
      <c r="AK877" s="3"/>
    </row>
    <row r="878" spans="1:37" ht="10.5" customHeight="1">
      <c r="A878" s="5"/>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c r="AC878" s="3"/>
      <c r="AD878" s="3"/>
      <c r="AE878" s="3"/>
      <c r="AF878" s="3"/>
      <c r="AG878" s="3"/>
      <c r="AH878" s="3"/>
      <c r="AI878" s="3"/>
      <c r="AJ878" s="3"/>
      <c r="AK878" s="3"/>
    </row>
    <row r="879" spans="1:37" ht="10.5" customHeight="1">
      <c r="A879" s="5"/>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c r="AC879" s="3"/>
      <c r="AD879" s="3"/>
      <c r="AE879" s="3"/>
      <c r="AF879" s="3"/>
      <c r="AG879" s="3"/>
      <c r="AH879" s="3"/>
      <c r="AI879" s="3"/>
      <c r="AJ879" s="3"/>
      <c r="AK879" s="3"/>
    </row>
    <row r="880" spans="1:37" ht="10.5" customHeight="1">
      <c r="A880" s="5"/>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c r="AC880" s="3"/>
      <c r="AD880" s="3"/>
      <c r="AE880" s="3"/>
      <c r="AF880" s="3"/>
      <c r="AG880" s="3"/>
      <c r="AH880" s="3"/>
      <c r="AI880" s="3"/>
      <c r="AJ880" s="3"/>
      <c r="AK880" s="3"/>
    </row>
    <row r="881" spans="1:37" ht="10.5" customHeight="1">
      <c r="A881" s="5"/>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c r="AC881" s="3"/>
      <c r="AD881" s="3"/>
      <c r="AE881" s="3"/>
      <c r="AF881" s="3"/>
      <c r="AG881" s="3"/>
      <c r="AH881" s="3"/>
      <c r="AI881" s="3"/>
      <c r="AJ881" s="3"/>
      <c r="AK881" s="3"/>
    </row>
    <row r="882" spans="1:37" ht="10.5" customHeight="1">
      <c r="A882" s="5"/>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c r="AC882" s="3"/>
      <c r="AD882" s="3"/>
      <c r="AE882" s="3"/>
      <c r="AF882" s="3"/>
      <c r="AG882" s="3"/>
      <c r="AH882" s="3"/>
      <c r="AI882" s="3"/>
      <c r="AJ882" s="3"/>
      <c r="AK882" s="3"/>
    </row>
    <row r="883" spans="1:37" ht="10.5" customHeight="1">
      <c r="A883" s="5"/>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c r="AC883" s="3"/>
      <c r="AD883" s="3"/>
      <c r="AE883" s="3"/>
      <c r="AF883" s="3"/>
      <c r="AG883" s="3"/>
      <c r="AH883" s="3"/>
      <c r="AI883" s="3"/>
      <c r="AJ883" s="3"/>
      <c r="AK883" s="3"/>
    </row>
    <row r="884" spans="1:37" ht="10.5" customHeight="1">
      <c r="A884" s="5"/>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c r="AC884" s="3"/>
      <c r="AD884" s="3"/>
      <c r="AE884" s="3"/>
      <c r="AF884" s="3"/>
      <c r="AG884" s="3"/>
      <c r="AH884" s="3"/>
      <c r="AI884" s="3"/>
      <c r="AJ884" s="3"/>
      <c r="AK884" s="3"/>
    </row>
    <row r="885" spans="1:37" ht="10.5" customHeight="1">
      <c r="A885" s="5"/>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c r="AC885" s="3"/>
      <c r="AD885" s="3"/>
      <c r="AE885" s="3"/>
      <c r="AF885" s="3"/>
      <c r="AG885" s="3"/>
      <c r="AH885" s="3"/>
      <c r="AI885" s="3"/>
      <c r="AJ885" s="3"/>
      <c r="AK885" s="3"/>
    </row>
    <row r="886" spans="1:37" ht="10.5" customHeight="1">
      <c r="A886" s="5"/>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c r="AC886" s="3"/>
      <c r="AD886" s="3"/>
      <c r="AE886" s="3"/>
      <c r="AF886" s="3"/>
      <c r="AG886" s="3"/>
      <c r="AH886" s="3"/>
      <c r="AI886" s="3"/>
      <c r="AJ886" s="3"/>
      <c r="AK886" s="3"/>
    </row>
    <row r="887" spans="1:37" ht="10.5" customHeight="1">
      <c r="A887" s="5"/>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c r="AC887" s="3"/>
      <c r="AD887" s="3"/>
      <c r="AE887" s="3"/>
      <c r="AF887" s="3"/>
      <c r="AG887" s="3"/>
      <c r="AH887" s="3"/>
      <c r="AI887" s="3"/>
      <c r="AJ887" s="3"/>
      <c r="AK887" s="3"/>
    </row>
    <row r="888" spans="1:37" ht="10.5" customHeight="1">
      <c r="A888" s="5"/>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c r="AC888" s="3"/>
      <c r="AD888" s="3"/>
      <c r="AE888" s="3"/>
      <c r="AF888" s="3"/>
      <c r="AG888" s="3"/>
      <c r="AH888" s="3"/>
      <c r="AI888" s="3"/>
      <c r="AJ888" s="3"/>
      <c r="AK888" s="3"/>
    </row>
    <row r="889" spans="1:37" ht="10.5" customHeight="1">
      <c r="A889" s="5"/>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c r="AC889" s="3"/>
      <c r="AD889" s="3"/>
      <c r="AE889" s="3"/>
      <c r="AF889" s="3"/>
      <c r="AG889" s="3"/>
      <c r="AH889" s="3"/>
      <c r="AI889" s="3"/>
      <c r="AJ889" s="3"/>
      <c r="AK889" s="3"/>
    </row>
    <row r="890" spans="1:37" ht="10.5" customHeight="1">
      <c r="A890" s="5"/>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c r="AC890" s="3"/>
      <c r="AD890" s="3"/>
      <c r="AE890" s="3"/>
      <c r="AF890" s="3"/>
      <c r="AG890" s="3"/>
      <c r="AH890" s="3"/>
      <c r="AI890" s="3"/>
      <c r="AJ890" s="3"/>
      <c r="AK890" s="3"/>
    </row>
    <row r="891" spans="1:37" ht="10.5" customHeight="1">
      <c r="A891" s="5"/>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c r="AC891" s="3"/>
      <c r="AD891" s="3"/>
      <c r="AE891" s="3"/>
      <c r="AF891" s="3"/>
      <c r="AG891" s="3"/>
      <c r="AH891" s="3"/>
      <c r="AI891" s="3"/>
      <c r="AJ891" s="3"/>
      <c r="AK891" s="3"/>
    </row>
    <row r="892" spans="1:37" ht="10.5" customHeight="1">
      <c r="A892" s="5"/>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c r="AC892" s="3"/>
      <c r="AD892" s="3"/>
      <c r="AE892" s="3"/>
      <c r="AF892" s="3"/>
      <c r="AG892" s="3"/>
      <c r="AH892" s="3"/>
      <c r="AI892" s="3"/>
      <c r="AJ892" s="3"/>
      <c r="AK892" s="3"/>
    </row>
    <row r="893" spans="1:37" ht="10.5" customHeight="1">
      <c r="A893" s="5"/>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c r="AC893" s="3"/>
      <c r="AD893" s="3"/>
      <c r="AE893" s="3"/>
      <c r="AF893" s="3"/>
      <c r="AG893" s="3"/>
      <c r="AH893" s="3"/>
      <c r="AI893" s="3"/>
      <c r="AJ893" s="3"/>
      <c r="AK893" s="3"/>
    </row>
    <row r="894" spans="1:37" ht="10.5" customHeight="1">
      <c r="A894" s="5"/>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c r="AC894" s="3"/>
      <c r="AD894" s="3"/>
      <c r="AE894" s="3"/>
      <c r="AF894" s="3"/>
      <c r="AG894" s="3"/>
      <c r="AH894" s="3"/>
      <c r="AI894" s="3"/>
      <c r="AJ894" s="3"/>
      <c r="AK894" s="3"/>
    </row>
    <row r="895" spans="1:37" ht="10.5" customHeight="1">
      <c r="A895" s="5"/>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c r="AC895" s="3"/>
      <c r="AD895" s="3"/>
      <c r="AE895" s="3"/>
      <c r="AF895" s="3"/>
      <c r="AG895" s="3"/>
      <c r="AH895" s="3"/>
      <c r="AI895" s="3"/>
      <c r="AJ895" s="3"/>
      <c r="AK895" s="3"/>
    </row>
    <row r="896" spans="1:37" ht="10.5" customHeight="1">
      <c r="A896" s="5"/>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c r="AC896" s="3"/>
      <c r="AD896" s="3"/>
      <c r="AE896" s="3"/>
      <c r="AF896" s="3"/>
      <c r="AG896" s="3"/>
      <c r="AH896" s="3"/>
      <c r="AI896" s="3"/>
      <c r="AJ896" s="3"/>
      <c r="AK896" s="3"/>
    </row>
    <row r="897" spans="1:37" ht="10.5" customHeight="1">
      <c r="A897" s="5"/>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c r="AC897" s="3"/>
      <c r="AD897" s="3"/>
      <c r="AE897" s="3"/>
      <c r="AF897" s="3"/>
      <c r="AG897" s="3"/>
      <c r="AH897" s="3"/>
      <c r="AI897" s="3"/>
      <c r="AJ897" s="3"/>
      <c r="AK897" s="3"/>
    </row>
    <row r="898" spans="1:37" ht="10.5" customHeight="1">
      <c r="A898" s="5"/>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c r="AC898" s="3"/>
      <c r="AD898" s="3"/>
      <c r="AE898" s="3"/>
      <c r="AF898" s="3"/>
      <c r="AG898" s="3"/>
      <c r="AH898" s="3"/>
      <c r="AI898" s="3"/>
      <c r="AJ898" s="3"/>
      <c r="AK898" s="3"/>
    </row>
    <row r="899" spans="1:37" ht="10.5" customHeight="1">
      <c r="A899" s="5"/>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c r="AC899" s="3"/>
      <c r="AD899" s="3"/>
      <c r="AE899" s="3"/>
      <c r="AF899" s="3"/>
      <c r="AG899" s="3"/>
      <c r="AH899" s="3"/>
      <c r="AI899" s="3"/>
      <c r="AJ899" s="3"/>
      <c r="AK899" s="3"/>
    </row>
    <row r="900" spans="1:37" ht="10.5" customHeight="1">
      <c r="A900" s="5"/>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c r="AC900" s="3"/>
      <c r="AD900" s="3"/>
      <c r="AE900" s="3"/>
      <c r="AF900" s="3"/>
      <c r="AG900" s="3"/>
      <c r="AH900" s="3"/>
      <c r="AI900" s="3"/>
      <c r="AJ900" s="3"/>
      <c r="AK900" s="3"/>
    </row>
    <row r="901" spans="1:37" ht="10.5" customHeight="1">
      <c r="A901" s="5"/>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c r="AC901" s="3"/>
      <c r="AD901" s="3"/>
      <c r="AE901" s="3"/>
      <c r="AF901" s="3"/>
      <c r="AG901" s="3"/>
      <c r="AH901" s="3"/>
      <c r="AI901" s="3"/>
      <c r="AJ901" s="3"/>
      <c r="AK901" s="3"/>
    </row>
    <row r="902" spans="1:37" ht="10.5" customHeight="1">
      <c r="A902" s="5"/>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c r="AC902" s="3"/>
      <c r="AD902" s="3"/>
      <c r="AE902" s="3"/>
      <c r="AF902" s="3"/>
      <c r="AG902" s="3"/>
      <c r="AH902" s="3"/>
      <c r="AI902" s="3"/>
      <c r="AJ902" s="3"/>
      <c r="AK902" s="3"/>
    </row>
    <row r="903" spans="1:37" ht="10.5" customHeight="1">
      <c r="A903" s="5"/>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c r="AC903" s="3"/>
      <c r="AD903" s="3"/>
      <c r="AE903" s="3"/>
      <c r="AF903" s="3"/>
      <c r="AG903" s="3"/>
      <c r="AH903" s="3"/>
      <c r="AI903" s="3"/>
      <c r="AJ903" s="3"/>
      <c r="AK903" s="3"/>
    </row>
    <row r="904" spans="1:37" ht="10.5" customHeight="1">
      <c r="A904" s="5"/>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c r="AC904" s="3"/>
      <c r="AD904" s="3"/>
      <c r="AE904" s="3"/>
      <c r="AF904" s="3"/>
      <c r="AG904" s="3"/>
      <c r="AH904" s="3"/>
      <c r="AI904" s="3"/>
      <c r="AJ904" s="3"/>
      <c r="AK904" s="3"/>
    </row>
    <row r="905" spans="1:37" ht="10.5" customHeight="1">
      <c r="A905" s="5"/>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c r="AC905" s="3"/>
      <c r="AD905" s="3"/>
      <c r="AE905" s="3"/>
      <c r="AF905" s="3"/>
      <c r="AG905" s="3"/>
      <c r="AH905" s="3"/>
      <c r="AI905" s="3"/>
      <c r="AJ905" s="3"/>
      <c r="AK905" s="3"/>
    </row>
    <row r="906" spans="1:37" ht="10.5" customHeight="1">
      <c r="A906" s="5"/>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c r="AC906" s="3"/>
      <c r="AD906" s="3"/>
      <c r="AE906" s="3"/>
      <c r="AF906" s="3"/>
      <c r="AG906" s="3"/>
      <c r="AH906" s="3"/>
      <c r="AI906" s="3"/>
      <c r="AJ906" s="3"/>
      <c r="AK906" s="3"/>
    </row>
    <row r="907" spans="1:37" ht="10.5" customHeight="1">
      <c r="A907" s="5"/>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c r="AC907" s="3"/>
      <c r="AD907" s="3"/>
      <c r="AE907" s="3"/>
      <c r="AF907" s="3"/>
      <c r="AG907" s="3"/>
      <c r="AH907" s="3"/>
      <c r="AI907" s="3"/>
      <c r="AJ907" s="3"/>
      <c r="AK907" s="3"/>
    </row>
    <row r="908" spans="1:37" ht="10.5" customHeight="1">
      <c r="A908" s="5"/>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c r="AC908" s="3"/>
      <c r="AD908" s="3"/>
      <c r="AE908" s="3"/>
      <c r="AF908" s="3"/>
      <c r="AG908" s="3"/>
      <c r="AH908" s="3"/>
      <c r="AI908" s="3"/>
      <c r="AJ908" s="3"/>
      <c r="AK908" s="3"/>
    </row>
    <row r="909" spans="1:37" ht="10.5" customHeight="1">
      <c r="A909" s="5"/>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c r="AC909" s="3"/>
      <c r="AD909" s="3"/>
      <c r="AE909" s="3"/>
      <c r="AF909" s="3"/>
      <c r="AG909" s="3"/>
      <c r="AH909" s="3"/>
      <c r="AI909" s="3"/>
      <c r="AJ909" s="3"/>
      <c r="AK909" s="3"/>
    </row>
    <row r="910" spans="1:37" ht="10.5" customHeight="1">
      <c r="A910" s="5"/>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c r="AC910" s="3"/>
      <c r="AD910" s="3"/>
      <c r="AE910" s="3"/>
      <c r="AF910" s="3"/>
      <c r="AG910" s="3"/>
      <c r="AH910" s="3"/>
      <c r="AI910" s="3"/>
      <c r="AJ910" s="3"/>
      <c r="AK910" s="3"/>
    </row>
    <row r="911" spans="1:37" ht="10.5" customHeight="1">
      <c r="A911" s="5"/>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c r="AC911" s="3"/>
      <c r="AD911" s="3"/>
      <c r="AE911" s="3"/>
      <c r="AF911" s="3"/>
      <c r="AG911" s="3"/>
      <c r="AH911" s="3"/>
      <c r="AI911" s="3"/>
      <c r="AJ911" s="3"/>
      <c r="AK911" s="3"/>
    </row>
    <row r="912" spans="1:37" ht="10.5" customHeight="1">
      <c r="A912" s="5"/>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c r="AC912" s="3"/>
      <c r="AD912" s="3"/>
      <c r="AE912" s="3"/>
      <c r="AF912" s="3"/>
      <c r="AG912" s="3"/>
      <c r="AH912" s="3"/>
      <c r="AI912" s="3"/>
      <c r="AJ912" s="3"/>
      <c r="AK912" s="3"/>
    </row>
    <row r="913" spans="1:37" ht="10.5" customHeight="1">
      <c r="A913" s="5"/>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c r="AC913" s="3"/>
      <c r="AD913" s="3"/>
      <c r="AE913" s="3"/>
      <c r="AF913" s="3"/>
      <c r="AG913" s="3"/>
      <c r="AH913" s="3"/>
      <c r="AI913" s="3"/>
      <c r="AJ913" s="3"/>
      <c r="AK913" s="3"/>
    </row>
    <row r="914" spans="1:37" ht="10.5" customHeight="1">
      <c r="A914" s="5"/>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c r="AC914" s="3"/>
      <c r="AD914" s="3"/>
      <c r="AE914" s="3"/>
      <c r="AF914" s="3"/>
      <c r="AG914" s="3"/>
      <c r="AH914" s="3"/>
      <c r="AI914" s="3"/>
      <c r="AJ914" s="3"/>
      <c r="AK914" s="3"/>
    </row>
    <row r="915" spans="1:37" ht="10.5" customHeight="1">
      <c r="A915" s="5"/>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c r="AC915" s="3"/>
      <c r="AD915" s="3"/>
      <c r="AE915" s="3"/>
      <c r="AF915" s="3"/>
      <c r="AG915" s="3"/>
      <c r="AH915" s="3"/>
      <c r="AI915" s="3"/>
      <c r="AJ915" s="3"/>
      <c r="AK915" s="3"/>
    </row>
    <row r="916" spans="1:37" ht="10.5" customHeight="1">
      <c r="A916" s="5"/>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c r="AC916" s="3"/>
      <c r="AD916" s="3"/>
      <c r="AE916" s="3"/>
      <c r="AF916" s="3"/>
      <c r="AG916" s="3"/>
      <c r="AH916" s="3"/>
      <c r="AI916" s="3"/>
      <c r="AJ916" s="3"/>
      <c r="AK916" s="3"/>
    </row>
    <row r="917" spans="1:37" ht="10.5" customHeight="1">
      <c r="A917" s="5"/>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c r="AC917" s="3"/>
      <c r="AD917" s="3"/>
      <c r="AE917" s="3"/>
      <c r="AF917" s="3"/>
      <c r="AG917" s="3"/>
      <c r="AH917" s="3"/>
      <c r="AI917" s="3"/>
      <c r="AJ917" s="3"/>
      <c r="AK917" s="3"/>
    </row>
    <row r="918" spans="1:37" ht="10.5" customHeight="1">
      <c r="A918" s="5"/>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c r="AC918" s="3"/>
      <c r="AD918" s="3"/>
      <c r="AE918" s="3"/>
      <c r="AF918" s="3"/>
      <c r="AG918" s="3"/>
      <c r="AH918" s="3"/>
      <c r="AI918" s="3"/>
      <c r="AJ918" s="3"/>
      <c r="AK918" s="3"/>
    </row>
    <row r="919" spans="1:37" ht="10.5" customHeight="1">
      <c r="A919" s="5"/>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c r="AC919" s="3"/>
      <c r="AD919" s="3"/>
      <c r="AE919" s="3"/>
      <c r="AF919" s="3"/>
      <c r="AG919" s="3"/>
      <c r="AH919" s="3"/>
      <c r="AI919" s="3"/>
      <c r="AJ919" s="3"/>
      <c r="AK919" s="3"/>
    </row>
    <row r="920" spans="1:37" ht="10.5" customHeight="1">
      <c r="A920" s="5"/>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c r="AC920" s="3"/>
      <c r="AD920" s="3"/>
      <c r="AE920" s="3"/>
      <c r="AF920" s="3"/>
      <c r="AG920" s="3"/>
      <c r="AH920" s="3"/>
      <c r="AI920" s="3"/>
      <c r="AJ920" s="3"/>
      <c r="AK920" s="3"/>
    </row>
    <row r="921" spans="1:37" ht="10.5" customHeight="1">
      <c r="A921" s="5"/>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c r="AC921" s="3"/>
      <c r="AD921" s="3"/>
      <c r="AE921" s="3"/>
      <c r="AF921" s="3"/>
      <c r="AG921" s="3"/>
      <c r="AH921" s="3"/>
      <c r="AI921" s="3"/>
      <c r="AJ921" s="3"/>
      <c r="AK921" s="3"/>
    </row>
    <row r="922" spans="1:37" ht="10.5" customHeight="1">
      <c r="A922" s="5"/>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c r="AC922" s="3"/>
      <c r="AD922" s="3"/>
      <c r="AE922" s="3"/>
      <c r="AF922" s="3"/>
      <c r="AG922" s="3"/>
      <c r="AH922" s="3"/>
      <c r="AI922" s="3"/>
      <c r="AJ922" s="3"/>
      <c r="AK922" s="3"/>
    </row>
    <row r="923" spans="1:37" ht="10.5" customHeight="1">
      <c r="A923" s="5"/>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c r="AC923" s="3"/>
      <c r="AD923" s="3"/>
      <c r="AE923" s="3"/>
      <c r="AF923" s="3"/>
      <c r="AG923" s="3"/>
      <c r="AH923" s="3"/>
      <c r="AI923" s="3"/>
      <c r="AJ923" s="3"/>
      <c r="AK923" s="3"/>
    </row>
    <row r="924" spans="1:37" ht="10.5" customHeight="1">
      <c r="A924" s="5"/>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c r="AC924" s="3"/>
      <c r="AD924" s="3"/>
      <c r="AE924" s="3"/>
      <c r="AF924" s="3"/>
      <c r="AG924" s="3"/>
      <c r="AH924" s="3"/>
      <c r="AI924" s="3"/>
      <c r="AJ924" s="3"/>
      <c r="AK924" s="3"/>
    </row>
    <row r="925" spans="1:37" ht="10.5" customHeight="1">
      <c r="A925" s="5"/>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c r="AC925" s="3"/>
      <c r="AD925" s="3"/>
      <c r="AE925" s="3"/>
      <c r="AF925" s="3"/>
      <c r="AG925" s="3"/>
      <c r="AH925" s="3"/>
      <c r="AI925" s="3"/>
      <c r="AJ925" s="3"/>
      <c r="AK925" s="3"/>
    </row>
    <row r="926" spans="1:37" ht="10.5" customHeight="1">
      <c r="A926" s="5"/>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c r="AC926" s="3"/>
      <c r="AD926" s="3"/>
      <c r="AE926" s="3"/>
      <c r="AF926" s="3"/>
      <c r="AG926" s="3"/>
      <c r="AH926" s="3"/>
      <c r="AI926" s="3"/>
      <c r="AJ926" s="3"/>
      <c r="AK926" s="3"/>
    </row>
    <row r="927" spans="1:37" ht="10.5" customHeight="1">
      <c r="A927" s="5"/>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c r="AC927" s="3"/>
      <c r="AD927" s="3"/>
      <c r="AE927" s="3"/>
      <c r="AF927" s="3"/>
      <c r="AG927" s="3"/>
      <c r="AH927" s="3"/>
      <c r="AI927" s="3"/>
      <c r="AJ927" s="3"/>
      <c r="AK927" s="3"/>
    </row>
    <row r="928" spans="1:37" ht="10.5" customHeight="1">
      <c r="A928" s="5"/>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c r="AC928" s="3"/>
      <c r="AD928" s="3"/>
      <c r="AE928" s="3"/>
      <c r="AF928" s="3"/>
      <c r="AG928" s="3"/>
      <c r="AH928" s="3"/>
      <c r="AI928" s="3"/>
      <c r="AJ928" s="3"/>
      <c r="AK928" s="3"/>
    </row>
    <row r="929" spans="1:37" ht="10.5" customHeight="1">
      <c r="A929" s="5"/>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c r="AC929" s="3"/>
      <c r="AD929" s="3"/>
      <c r="AE929" s="3"/>
      <c r="AF929" s="3"/>
      <c r="AG929" s="3"/>
      <c r="AH929" s="3"/>
      <c r="AI929" s="3"/>
      <c r="AJ929" s="3"/>
      <c r="AK929" s="3"/>
    </row>
    <row r="930" spans="1:37" ht="10.5" customHeight="1">
      <c r="A930" s="5"/>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c r="AC930" s="3"/>
      <c r="AD930" s="3"/>
      <c r="AE930" s="3"/>
      <c r="AF930" s="3"/>
      <c r="AG930" s="3"/>
      <c r="AH930" s="3"/>
      <c r="AI930" s="3"/>
      <c r="AJ930" s="3"/>
      <c r="AK930" s="3"/>
    </row>
    <row r="931" spans="1:37" ht="10.5" customHeight="1">
      <c r="A931" s="5"/>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c r="AC931" s="3"/>
      <c r="AD931" s="3"/>
      <c r="AE931" s="3"/>
      <c r="AF931" s="3"/>
      <c r="AG931" s="3"/>
      <c r="AH931" s="3"/>
      <c r="AI931" s="3"/>
      <c r="AJ931" s="3"/>
      <c r="AK931" s="3"/>
    </row>
    <row r="932" spans="1:37" ht="10.5" customHeight="1">
      <c r="A932" s="5"/>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c r="AC932" s="3"/>
      <c r="AD932" s="3"/>
      <c r="AE932" s="3"/>
      <c r="AF932" s="3"/>
      <c r="AG932" s="3"/>
      <c r="AH932" s="3"/>
      <c r="AI932" s="3"/>
      <c r="AJ932" s="3"/>
      <c r="AK932" s="3"/>
    </row>
    <row r="933" spans="1:37" ht="10.5" customHeight="1">
      <c r="A933" s="5"/>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c r="AC933" s="3"/>
      <c r="AD933" s="3"/>
      <c r="AE933" s="3"/>
      <c r="AF933" s="3"/>
      <c r="AG933" s="3"/>
      <c r="AH933" s="3"/>
      <c r="AI933" s="3"/>
      <c r="AJ933" s="3"/>
      <c r="AK933" s="3"/>
    </row>
    <row r="934" spans="1:37" ht="10.5" customHeight="1">
      <c r="A934" s="5"/>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c r="AC934" s="3"/>
      <c r="AD934" s="3"/>
      <c r="AE934" s="3"/>
      <c r="AF934" s="3"/>
      <c r="AG934" s="3"/>
      <c r="AH934" s="3"/>
      <c r="AI934" s="3"/>
      <c r="AJ934" s="3"/>
      <c r="AK934" s="3"/>
    </row>
    <row r="935" spans="1:37" ht="10.5" customHeight="1">
      <c r="A935" s="5"/>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c r="AC935" s="3"/>
      <c r="AD935" s="3"/>
      <c r="AE935" s="3"/>
      <c r="AF935" s="3"/>
      <c r="AG935" s="3"/>
      <c r="AH935" s="3"/>
      <c r="AI935" s="3"/>
      <c r="AJ935" s="3"/>
      <c r="AK935" s="3"/>
    </row>
    <row r="936" spans="1:37" ht="10.5" customHeight="1">
      <c r="A936" s="5"/>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c r="AC936" s="3"/>
      <c r="AD936" s="3"/>
      <c r="AE936" s="3"/>
      <c r="AF936" s="3"/>
      <c r="AG936" s="3"/>
      <c r="AH936" s="3"/>
      <c r="AI936" s="3"/>
      <c r="AJ936" s="3"/>
      <c r="AK936" s="3"/>
    </row>
    <row r="937" spans="1:37" ht="10.5" customHeight="1">
      <c r="A937" s="5"/>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c r="AC937" s="3"/>
      <c r="AD937" s="3"/>
      <c r="AE937" s="3"/>
      <c r="AF937" s="3"/>
      <c r="AG937" s="3"/>
      <c r="AH937" s="3"/>
      <c r="AI937" s="3"/>
      <c r="AJ937" s="3"/>
      <c r="AK937" s="3"/>
    </row>
    <row r="938" spans="1:37" ht="10.5" customHeight="1">
      <c r="A938" s="5"/>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c r="AC938" s="3"/>
      <c r="AD938" s="3"/>
      <c r="AE938" s="3"/>
      <c r="AF938" s="3"/>
      <c r="AG938" s="3"/>
      <c r="AH938" s="3"/>
      <c r="AI938" s="3"/>
      <c r="AJ938" s="3"/>
      <c r="AK938" s="3"/>
    </row>
    <row r="939" spans="1:37" ht="10.5" customHeight="1">
      <c r="A939" s="5"/>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c r="AC939" s="3"/>
      <c r="AD939" s="3"/>
      <c r="AE939" s="3"/>
      <c r="AF939" s="3"/>
      <c r="AG939" s="3"/>
      <c r="AH939" s="3"/>
      <c r="AI939" s="3"/>
      <c r="AJ939" s="3"/>
      <c r="AK939" s="3"/>
    </row>
    <row r="940" spans="1:37" ht="10.5" customHeight="1">
      <c r="A940" s="5"/>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c r="AC940" s="3"/>
      <c r="AD940" s="3"/>
      <c r="AE940" s="3"/>
      <c r="AF940" s="3"/>
      <c r="AG940" s="3"/>
      <c r="AH940" s="3"/>
      <c r="AI940" s="3"/>
      <c r="AJ940" s="3"/>
      <c r="AK940" s="3"/>
    </row>
    <row r="941" spans="1:37" ht="10.5" customHeight="1">
      <c r="A941" s="5"/>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c r="AC941" s="3"/>
      <c r="AD941" s="3"/>
      <c r="AE941" s="3"/>
      <c r="AF941" s="3"/>
      <c r="AG941" s="3"/>
      <c r="AH941" s="3"/>
      <c r="AI941" s="3"/>
      <c r="AJ941" s="3"/>
      <c r="AK941" s="3"/>
    </row>
    <row r="942" spans="1:37" ht="10.5" customHeight="1">
      <c r="A942" s="5"/>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c r="AC942" s="3"/>
      <c r="AD942" s="3"/>
      <c r="AE942" s="3"/>
      <c r="AF942" s="3"/>
      <c r="AG942" s="3"/>
      <c r="AH942" s="3"/>
      <c r="AI942" s="3"/>
      <c r="AJ942" s="3"/>
      <c r="AK942" s="3"/>
    </row>
    <row r="943" spans="1:37" ht="10.5" customHeight="1">
      <c r="A943" s="5"/>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c r="AC943" s="3"/>
      <c r="AD943" s="3"/>
      <c r="AE943" s="3"/>
      <c r="AF943" s="3"/>
      <c r="AG943" s="3"/>
      <c r="AH943" s="3"/>
      <c r="AI943" s="3"/>
      <c r="AJ943" s="3"/>
      <c r="AK943" s="3"/>
    </row>
    <row r="944" spans="1:37" ht="10.5" customHeight="1">
      <c r="A944" s="5"/>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c r="AB944" s="3"/>
      <c r="AC944" s="3"/>
      <c r="AD944" s="3"/>
      <c r="AE944" s="3"/>
      <c r="AF944" s="3"/>
      <c r="AG944" s="3"/>
      <c r="AH944" s="3"/>
      <c r="AI944" s="3"/>
      <c r="AJ944" s="3"/>
      <c r="AK944" s="3"/>
    </row>
    <row r="945" spans="1:37" ht="10.5" customHeight="1">
      <c r="A945" s="5"/>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c r="AB945" s="3"/>
      <c r="AC945" s="3"/>
      <c r="AD945" s="3"/>
      <c r="AE945" s="3"/>
      <c r="AF945" s="3"/>
      <c r="AG945" s="3"/>
      <c r="AH945" s="3"/>
      <c r="AI945" s="3"/>
      <c r="AJ945" s="3"/>
      <c r="AK945" s="3"/>
    </row>
    <row r="946" spans="1:37" ht="10.5" customHeight="1">
      <c r="A946" s="5"/>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c r="AB946" s="3"/>
      <c r="AC946" s="3"/>
      <c r="AD946" s="3"/>
      <c r="AE946" s="3"/>
      <c r="AF946" s="3"/>
      <c r="AG946" s="3"/>
      <c r="AH946" s="3"/>
      <c r="AI946" s="3"/>
      <c r="AJ946" s="3"/>
      <c r="AK946" s="3"/>
    </row>
    <row r="947" spans="1:37" ht="10.5" customHeight="1">
      <c r="A947" s="5"/>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c r="AB947" s="3"/>
      <c r="AC947" s="3"/>
      <c r="AD947" s="3"/>
      <c r="AE947" s="3"/>
      <c r="AF947" s="3"/>
      <c r="AG947" s="3"/>
      <c r="AH947" s="3"/>
      <c r="AI947" s="3"/>
      <c r="AJ947" s="3"/>
      <c r="AK947" s="3"/>
    </row>
    <row r="948" spans="1:37" ht="10.5" customHeight="1">
      <c r="A948" s="5"/>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c r="AB948" s="3"/>
      <c r="AC948" s="3"/>
      <c r="AD948" s="3"/>
      <c r="AE948" s="3"/>
      <c r="AF948" s="3"/>
      <c r="AG948" s="3"/>
      <c r="AH948" s="3"/>
      <c r="AI948" s="3"/>
      <c r="AJ948" s="3"/>
      <c r="AK948" s="3"/>
    </row>
    <row r="949" spans="1:37" ht="10.5" customHeight="1">
      <c r="A949" s="5"/>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c r="AB949" s="3"/>
      <c r="AC949" s="3"/>
      <c r="AD949" s="3"/>
      <c r="AE949" s="3"/>
      <c r="AF949" s="3"/>
      <c r="AG949" s="3"/>
      <c r="AH949" s="3"/>
      <c r="AI949" s="3"/>
      <c r="AJ949" s="3"/>
      <c r="AK949" s="3"/>
    </row>
    <row r="950" spans="1:37" ht="10.5" customHeight="1">
      <c r="A950" s="5"/>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c r="AB950" s="3"/>
      <c r="AC950" s="3"/>
      <c r="AD950" s="3"/>
      <c r="AE950" s="3"/>
      <c r="AF950" s="3"/>
      <c r="AG950" s="3"/>
      <c r="AH950" s="3"/>
      <c r="AI950" s="3"/>
      <c r="AJ950" s="3"/>
      <c r="AK950" s="3"/>
    </row>
    <row r="951" spans="1:37" ht="10.5" customHeight="1">
      <c r="A951" s="5"/>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c r="AB951" s="3"/>
      <c r="AC951" s="3"/>
      <c r="AD951" s="3"/>
      <c r="AE951" s="3"/>
      <c r="AF951" s="3"/>
      <c r="AG951" s="3"/>
      <c r="AH951" s="3"/>
      <c r="AI951" s="3"/>
      <c r="AJ951" s="3"/>
      <c r="AK951" s="3"/>
    </row>
    <row r="952" spans="1:37" ht="10.5" customHeight="1">
      <c r="A952" s="5"/>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c r="AB952" s="3"/>
      <c r="AC952" s="3"/>
      <c r="AD952" s="3"/>
      <c r="AE952" s="3"/>
      <c r="AF952" s="3"/>
      <c r="AG952" s="3"/>
      <c r="AH952" s="3"/>
      <c r="AI952" s="3"/>
      <c r="AJ952" s="3"/>
      <c r="AK952" s="3"/>
    </row>
    <row r="953" spans="1:37" ht="10.5" customHeight="1">
      <c r="A953" s="5"/>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c r="AB953" s="3"/>
      <c r="AC953" s="3"/>
      <c r="AD953" s="3"/>
      <c r="AE953" s="3"/>
      <c r="AF953" s="3"/>
      <c r="AG953" s="3"/>
      <c r="AH953" s="3"/>
      <c r="AI953" s="3"/>
      <c r="AJ953" s="3"/>
      <c r="AK953" s="3"/>
    </row>
    <row r="954" spans="1:37" ht="10.5" customHeight="1">
      <c r="A954" s="5"/>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c r="AB954" s="3"/>
      <c r="AC954" s="3"/>
      <c r="AD954" s="3"/>
      <c r="AE954" s="3"/>
      <c r="AF954" s="3"/>
      <c r="AG954" s="3"/>
      <c r="AH954" s="3"/>
      <c r="AI954" s="3"/>
      <c r="AJ954" s="3"/>
      <c r="AK954" s="3"/>
    </row>
    <row r="955" spans="1:37" ht="10.5" customHeight="1">
      <c r="A955" s="5"/>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c r="AB955" s="3"/>
      <c r="AC955" s="3"/>
      <c r="AD955" s="3"/>
      <c r="AE955" s="3"/>
      <c r="AF955" s="3"/>
      <c r="AG955" s="3"/>
      <c r="AH955" s="3"/>
      <c r="AI955" s="3"/>
      <c r="AJ955" s="3"/>
      <c r="AK955" s="3"/>
    </row>
    <row r="956" spans="1:37" ht="10.5" customHeight="1">
      <c r="A956" s="5"/>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c r="AB956" s="3"/>
      <c r="AC956" s="3"/>
      <c r="AD956" s="3"/>
      <c r="AE956" s="3"/>
      <c r="AF956" s="3"/>
      <c r="AG956" s="3"/>
      <c r="AH956" s="3"/>
      <c r="AI956" s="3"/>
      <c r="AJ956" s="3"/>
      <c r="AK956" s="3"/>
    </row>
    <row r="957" spans="1:37" ht="10.5" customHeight="1">
      <c r="A957" s="5"/>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c r="AB957" s="3"/>
      <c r="AC957" s="3"/>
      <c r="AD957" s="3"/>
      <c r="AE957" s="3"/>
      <c r="AF957" s="3"/>
      <c r="AG957" s="3"/>
      <c r="AH957" s="3"/>
      <c r="AI957" s="3"/>
      <c r="AJ957" s="3"/>
      <c r="AK957" s="3"/>
    </row>
    <row r="958" spans="1:37" ht="10.5" customHeight="1">
      <c r="A958" s="5"/>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c r="AB958" s="3"/>
      <c r="AC958" s="3"/>
      <c r="AD958" s="3"/>
      <c r="AE958" s="3"/>
      <c r="AF958" s="3"/>
      <c r="AG958" s="3"/>
      <c r="AH958" s="3"/>
      <c r="AI958" s="3"/>
      <c r="AJ958" s="3"/>
      <c r="AK958" s="3"/>
    </row>
    <row r="959" spans="1:37" ht="10.5" customHeight="1">
      <c r="A959" s="5"/>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c r="AB959" s="3"/>
      <c r="AC959" s="3"/>
      <c r="AD959" s="3"/>
      <c r="AE959" s="3"/>
      <c r="AF959" s="3"/>
      <c r="AG959" s="3"/>
      <c r="AH959" s="3"/>
      <c r="AI959" s="3"/>
      <c r="AJ959" s="3"/>
      <c r="AK959" s="3"/>
    </row>
    <row r="960" spans="1:37" ht="10.5" customHeight="1">
      <c r="A960" s="5"/>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c r="AB960" s="3"/>
      <c r="AC960" s="3"/>
      <c r="AD960" s="3"/>
      <c r="AE960" s="3"/>
      <c r="AF960" s="3"/>
      <c r="AG960" s="3"/>
      <c r="AH960" s="3"/>
      <c r="AI960" s="3"/>
      <c r="AJ960" s="3"/>
      <c r="AK960" s="3"/>
    </row>
    <row r="961" spans="1:37" ht="10.5" customHeight="1">
      <c r="A961" s="5"/>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c r="AC961" s="3"/>
      <c r="AD961" s="3"/>
      <c r="AE961" s="3"/>
      <c r="AF961" s="3"/>
      <c r="AG961" s="3"/>
      <c r="AH961" s="3"/>
      <c r="AI961" s="3"/>
      <c r="AJ961" s="3"/>
      <c r="AK961" s="3"/>
    </row>
    <row r="962" spans="1:37" ht="10.5" customHeight="1">
      <c r="A962" s="5"/>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c r="AC962" s="3"/>
      <c r="AD962" s="3"/>
      <c r="AE962" s="3"/>
      <c r="AF962" s="3"/>
      <c r="AG962" s="3"/>
      <c r="AH962" s="3"/>
      <c r="AI962" s="3"/>
      <c r="AJ962" s="3"/>
      <c r="AK962" s="3"/>
    </row>
    <row r="963" spans="1:37" ht="10.5" customHeight="1">
      <c r="A963" s="5"/>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c r="AB963" s="3"/>
      <c r="AC963" s="3"/>
      <c r="AD963" s="3"/>
      <c r="AE963" s="3"/>
      <c r="AF963" s="3"/>
      <c r="AG963" s="3"/>
      <c r="AH963" s="3"/>
      <c r="AI963" s="3"/>
      <c r="AJ963" s="3"/>
      <c r="AK963" s="3"/>
    </row>
    <row r="964" spans="1:37" ht="10.5" customHeight="1">
      <c r="A964" s="5"/>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c r="AB964" s="3"/>
      <c r="AC964" s="3"/>
      <c r="AD964" s="3"/>
      <c r="AE964" s="3"/>
      <c r="AF964" s="3"/>
      <c r="AG964" s="3"/>
      <c r="AH964" s="3"/>
      <c r="AI964" s="3"/>
      <c r="AJ964" s="3"/>
      <c r="AK964" s="3"/>
    </row>
    <row r="965" spans="1:37" ht="10.5" customHeight="1">
      <c r="A965" s="5"/>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c r="AB965" s="3"/>
      <c r="AC965" s="3"/>
      <c r="AD965" s="3"/>
      <c r="AE965" s="3"/>
      <c r="AF965" s="3"/>
      <c r="AG965" s="3"/>
      <c r="AH965" s="3"/>
      <c r="AI965" s="3"/>
      <c r="AJ965" s="3"/>
      <c r="AK965" s="3"/>
    </row>
    <row r="966" spans="1:37" ht="10.5" customHeight="1">
      <c r="A966" s="5"/>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c r="AB966" s="3"/>
      <c r="AC966" s="3"/>
      <c r="AD966" s="3"/>
      <c r="AE966" s="3"/>
      <c r="AF966" s="3"/>
      <c r="AG966" s="3"/>
      <c r="AH966" s="3"/>
      <c r="AI966" s="3"/>
      <c r="AJ966" s="3"/>
      <c r="AK966" s="3"/>
    </row>
    <row r="967" spans="1:37" ht="10.5" customHeight="1">
      <c r="A967" s="5"/>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c r="AB967" s="3"/>
      <c r="AC967" s="3"/>
      <c r="AD967" s="3"/>
      <c r="AE967" s="3"/>
      <c r="AF967" s="3"/>
      <c r="AG967" s="3"/>
      <c r="AH967" s="3"/>
      <c r="AI967" s="3"/>
      <c r="AJ967" s="3"/>
      <c r="AK967" s="3"/>
    </row>
    <row r="968" spans="1:37" ht="10.5" customHeight="1">
      <c r="A968" s="5"/>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c r="AB968" s="3"/>
      <c r="AC968" s="3"/>
      <c r="AD968" s="3"/>
      <c r="AE968" s="3"/>
      <c r="AF968" s="3"/>
      <c r="AG968" s="3"/>
      <c r="AH968" s="3"/>
      <c r="AI968" s="3"/>
      <c r="AJ968" s="3"/>
      <c r="AK968" s="3"/>
    </row>
    <row r="969" spans="1:37" ht="10.5" customHeight="1">
      <c r="A969" s="5"/>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c r="AB969" s="3"/>
      <c r="AC969" s="3"/>
      <c r="AD969" s="3"/>
      <c r="AE969" s="3"/>
      <c r="AF969" s="3"/>
      <c r="AG969" s="3"/>
      <c r="AH969" s="3"/>
      <c r="AI969" s="3"/>
      <c r="AJ969" s="3"/>
      <c r="AK969" s="3"/>
    </row>
    <row r="970" spans="1:37" ht="10.5" customHeight="1">
      <c r="A970" s="5"/>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c r="AB970" s="3"/>
      <c r="AC970" s="3"/>
      <c r="AD970" s="3"/>
      <c r="AE970" s="3"/>
      <c r="AF970" s="3"/>
      <c r="AG970" s="3"/>
      <c r="AH970" s="3"/>
      <c r="AI970" s="3"/>
      <c r="AJ970" s="3"/>
      <c r="AK970" s="3"/>
    </row>
    <row r="971" spans="1:37" ht="10.5" customHeight="1">
      <c r="A971" s="5"/>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c r="AB971" s="3"/>
      <c r="AC971" s="3"/>
      <c r="AD971" s="3"/>
      <c r="AE971" s="3"/>
      <c r="AF971" s="3"/>
      <c r="AG971" s="3"/>
      <c r="AH971" s="3"/>
      <c r="AI971" s="3"/>
      <c r="AJ971" s="3"/>
      <c r="AK971" s="3"/>
    </row>
    <row r="972" spans="1:37" ht="10.5" customHeight="1">
      <c r="A972" s="5"/>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c r="AC972" s="3"/>
      <c r="AD972" s="3"/>
      <c r="AE972" s="3"/>
      <c r="AF972" s="3"/>
      <c r="AG972" s="3"/>
      <c r="AH972" s="3"/>
      <c r="AI972" s="3"/>
      <c r="AJ972" s="3"/>
      <c r="AK972" s="3"/>
    </row>
    <row r="973" spans="1:37" ht="10.5" customHeight="1">
      <c r="A973" s="5"/>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c r="AB973" s="3"/>
      <c r="AC973" s="3"/>
      <c r="AD973" s="3"/>
      <c r="AE973" s="3"/>
      <c r="AF973" s="3"/>
      <c r="AG973" s="3"/>
      <c r="AH973" s="3"/>
      <c r="AI973" s="3"/>
      <c r="AJ973" s="3"/>
      <c r="AK973" s="3"/>
    </row>
    <row r="974" spans="1:37" ht="10.5" customHeight="1">
      <c r="A974" s="5"/>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c r="AC974" s="3"/>
      <c r="AD974" s="3"/>
      <c r="AE974" s="3"/>
      <c r="AF974" s="3"/>
      <c r="AG974" s="3"/>
      <c r="AH974" s="3"/>
      <c r="AI974" s="3"/>
      <c r="AJ974" s="3"/>
      <c r="AK974" s="3"/>
    </row>
    <row r="975" spans="1:37" ht="10.5" customHeight="1">
      <c r="A975" s="5"/>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c r="AB975" s="3"/>
      <c r="AC975" s="3"/>
      <c r="AD975" s="3"/>
      <c r="AE975" s="3"/>
      <c r="AF975" s="3"/>
      <c r="AG975" s="3"/>
      <c r="AH975" s="3"/>
      <c r="AI975" s="3"/>
      <c r="AJ975" s="3"/>
      <c r="AK975" s="3"/>
    </row>
    <row r="976" spans="1:37" ht="10.5" customHeight="1">
      <c r="A976" s="5"/>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c r="AB976" s="3"/>
      <c r="AC976" s="3"/>
      <c r="AD976" s="3"/>
      <c r="AE976" s="3"/>
      <c r="AF976" s="3"/>
      <c r="AG976" s="3"/>
      <c r="AH976" s="3"/>
      <c r="AI976" s="3"/>
      <c r="AJ976" s="3"/>
      <c r="AK976" s="3"/>
    </row>
    <row r="977" spans="1:37" ht="10.5" customHeight="1">
      <c r="A977" s="5"/>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c r="AB977" s="3"/>
      <c r="AC977" s="3"/>
      <c r="AD977" s="3"/>
      <c r="AE977" s="3"/>
      <c r="AF977" s="3"/>
      <c r="AG977" s="3"/>
      <c r="AH977" s="3"/>
      <c r="AI977" s="3"/>
      <c r="AJ977" s="3"/>
      <c r="AK977" s="3"/>
    </row>
    <row r="978" spans="1:37" ht="10.5" customHeight="1">
      <c r="A978" s="5"/>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c r="AB978" s="3"/>
      <c r="AC978" s="3"/>
      <c r="AD978" s="3"/>
      <c r="AE978" s="3"/>
      <c r="AF978" s="3"/>
      <c r="AG978" s="3"/>
      <c r="AH978" s="3"/>
      <c r="AI978" s="3"/>
      <c r="AJ978" s="3"/>
      <c r="AK978" s="3"/>
    </row>
    <row r="979" spans="1:37" ht="10.5" customHeight="1">
      <c r="A979" s="5"/>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c r="AB979" s="3"/>
      <c r="AC979" s="3"/>
      <c r="AD979" s="3"/>
      <c r="AE979" s="3"/>
      <c r="AF979" s="3"/>
      <c r="AG979" s="3"/>
      <c r="AH979" s="3"/>
      <c r="AI979" s="3"/>
      <c r="AJ979" s="3"/>
      <c r="AK979" s="3"/>
    </row>
    <row r="980" spans="1:37" ht="10.5" customHeight="1">
      <c r="A980" s="5"/>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c r="AB980" s="3"/>
      <c r="AC980" s="3"/>
      <c r="AD980" s="3"/>
      <c r="AE980" s="3"/>
      <c r="AF980" s="3"/>
      <c r="AG980" s="3"/>
      <c r="AH980" s="3"/>
      <c r="AI980" s="3"/>
      <c r="AJ980" s="3"/>
      <c r="AK980" s="3"/>
    </row>
    <row r="981" spans="1:37" ht="10.5" customHeight="1">
      <c r="A981" s="5"/>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c r="AB981" s="3"/>
      <c r="AC981" s="3"/>
      <c r="AD981" s="3"/>
      <c r="AE981" s="3"/>
      <c r="AF981" s="3"/>
      <c r="AG981" s="3"/>
      <c r="AH981" s="3"/>
      <c r="AI981" s="3"/>
      <c r="AJ981" s="3"/>
      <c r="AK981" s="3"/>
    </row>
    <row r="982" spans="1:37" ht="10.5" customHeight="1">
      <c r="A982" s="5"/>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c r="AB982" s="3"/>
      <c r="AC982" s="3"/>
      <c r="AD982" s="3"/>
      <c r="AE982" s="3"/>
      <c r="AF982" s="3"/>
      <c r="AG982" s="3"/>
      <c r="AH982" s="3"/>
      <c r="AI982" s="3"/>
      <c r="AJ982" s="3"/>
      <c r="AK982" s="3"/>
    </row>
    <row r="983" spans="1:37" ht="10.5" customHeight="1">
      <c r="A983" s="5"/>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c r="AB983" s="3"/>
      <c r="AC983" s="3"/>
      <c r="AD983" s="3"/>
      <c r="AE983" s="3"/>
      <c r="AF983" s="3"/>
      <c r="AG983" s="3"/>
      <c r="AH983" s="3"/>
      <c r="AI983" s="3"/>
      <c r="AJ983" s="3"/>
      <c r="AK983" s="3"/>
    </row>
    <row r="984" spans="1:37" ht="10.5" customHeight="1">
      <c r="A984" s="5"/>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c r="AB984" s="3"/>
      <c r="AC984" s="3"/>
      <c r="AD984" s="3"/>
      <c r="AE984" s="3"/>
      <c r="AF984" s="3"/>
      <c r="AG984" s="3"/>
      <c r="AH984" s="3"/>
      <c r="AI984" s="3"/>
      <c r="AJ984" s="3"/>
      <c r="AK984" s="3"/>
    </row>
    <row r="985" spans="1:37" ht="10.5" customHeight="1">
      <c r="A985" s="5"/>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c r="AB985" s="3"/>
      <c r="AC985" s="3"/>
      <c r="AD985" s="3"/>
      <c r="AE985" s="3"/>
      <c r="AF985" s="3"/>
      <c r="AG985" s="3"/>
      <c r="AH985" s="3"/>
      <c r="AI985" s="3"/>
      <c r="AJ985" s="3"/>
      <c r="AK985" s="3"/>
    </row>
    <row r="986" spans="1:37" ht="10.5" customHeight="1">
      <c r="A986" s="5"/>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c r="AB986" s="3"/>
      <c r="AC986" s="3"/>
      <c r="AD986" s="3"/>
      <c r="AE986" s="3"/>
      <c r="AF986" s="3"/>
      <c r="AG986" s="3"/>
      <c r="AH986" s="3"/>
      <c r="AI986" s="3"/>
      <c r="AJ986" s="3"/>
      <c r="AK986" s="3"/>
    </row>
    <row r="987" spans="1:37" ht="10.5" customHeight="1">
      <c r="A987" s="5"/>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c r="AB987" s="3"/>
      <c r="AC987" s="3"/>
      <c r="AD987" s="3"/>
      <c r="AE987" s="3"/>
      <c r="AF987" s="3"/>
      <c r="AG987" s="3"/>
      <c r="AH987" s="3"/>
      <c r="AI987" s="3"/>
      <c r="AJ987" s="3"/>
      <c r="AK987" s="3"/>
    </row>
    <row r="988" spans="1:37" ht="10.5" customHeight="1">
      <c r="A988" s="5"/>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c r="AB988" s="3"/>
      <c r="AC988" s="3"/>
      <c r="AD988" s="3"/>
      <c r="AE988" s="3"/>
      <c r="AF988" s="3"/>
      <c r="AG988" s="3"/>
      <c r="AH988" s="3"/>
      <c r="AI988" s="3"/>
      <c r="AJ988" s="3"/>
      <c r="AK988" s="3"/>
    </row>
    <row r="989" spans="1:37" ht="10.5" customHeight="1">
      <c r="A989" s="5"/>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c r="AB989" s="3"/>
      <c r="AC989" s="3"/>
      <c r="AD989" s="3"/>
      <c r="AE989" s="3"/>
      <c r="AF989" s="3"/>
      <c r="AG989" s="3"/>
      <c r="AH989" s="3"/>
      <c r="AI989" s="3"/>
      <c r="AJ989" s="3"/>
      <c r="AK989" s="3"/>
    </row>
    <row r="990" spans="1:37" ht="10.5" customHeight="1">
      <c r="A990" s="5"/>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c r="AB990" s="3"/>
      <c r="AC990" s="3"/>
      <c r="AD990" s="3"/>
      <c r="AE990" s="3"/>
      <c r="AF990" s="3"/>
      <c r="AG990" s="3"/>
      <c r="AH990" s="3"/>
      <c r="AI990" s="3"/>
      <c r="AJ990" s="3"/>
      <c r="AK990" s="3"/>
    </row>
    <row r="991" spans="1:37" ht="10.5" customHeight="1">
      <c r="A991" s="5"/>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c r="AB991" s="3"/>
      <c r="AC991" s="3"/>
      <c r="AD991" s="3"/>
      <c r="AE991" s="3"/>
      <c r="AF991" s="3"/>
      <c r="AG991" s="3"/>
      <c r="AH991" s="3"/>
      <c r="AI991" s="3"/>
      <c r="AJ991" s="3"/>
      <c r="AK991" s="3"/>
    </row>
    <row r="992" spans="1:37" ht="10.5" customHeight="1">
      <c r="A992" s="5"/>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c r="AB992" s="3"/>
      <c r="AC992" s="3"/>
      <c r="AD992" s="3"/>
      <c r="AE992" s="3"/>
      <c r="AF992" s="3"/>
      <c r="AG992" s="3"/>
      <c r="AH992" s="3"/>
      <c r="AI992" s="3"/>
      <c r="AJ992" s="3"/>
      <c r="AK992" s="3"/>
    </row>
    <row r="993" spans="1:37" ht="10.5" customHeight="1">
      <c r="A993" s="5"/>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c r="AB993" s="3"/>
      <c r="AC993" s="3"/>
      <c r="AD993" s="3"/>
      <c r="AE993" s="3"/>
      <c r="AF993" s="3"/>
      <c r="AG993" s="3"/>
      <c r="AH993" s="3"/>
      <c r="AI993" s="3"/>
      <c r="AJ993" s="3"/>
      <c r="AK993" s="3"/>
    </row>
    <row r="994" spans="1:37" ht="10.5" customHeight="1">
      <c r="A994" s="5"/>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c r="AB994" s="3"/>
      <c r="AC994" s="3"/>
      <c r="AD994" s="3"/>
      <c r="AE994" s="3"/>
      <c r="AF994" s="3"/>
      <c r="AG994" s="3"/>
      <c r="AH994" s="3"/>
      <c r="AI994" s="3"/>
      <c r="AJ994" s="3"/>
      <c r="AK994" s="3"/>
    </row>
    <row r="995" spans="1:37" ht="10.5" customHeight="1">
      <c r="A995" s="5"/>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c r="AB995" s="3"/>
      <c r="AC995" s="3"/>
      <c r="AD995" s="3"/>
      <c r="AE995" s="3"/>
      <c r="AF995" s="3"/>
      <c r="AG995" s="3"/>
      <c r="AH995" s="3"/>
      <c r="AI995" s="3"/>
      <c r="AJ995" s="3"/>
      <c r="AK995" s="3"/>
    </row>
    <row r="996" spans="1:37" ht="10.5" customHeight="1">
      <c r="A996" s="5"/>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c r="AB996" s="3"/>
      <c r="AC996" s="3"/>
      <c r="AD996" s="3"/>
      <c r="AE996" s="3"/>
      <c r="AF996" s="3"/>
      <c r="AG996" s="3"/>
      <c r="AH996" s="3"/>
      <c r="AI996" s="3"/>
      <c r="AJ996" s="3"/>
      <c r="AK996" s="3"/>
    </row>
    <row r="997" spans="1:37" ht="10.5" customHeight="1">
      <c r="A997" s="5"/>
      <c r="B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c r="AB997" s="3"/>
      <c r="AC997" s="3"/>
      <c r="AD997" s="3"/>
      <c r="AE997" s="3"/>
      <c r="AF997" s="3"/>
      <c r="AG997" s="3"/>
      <c r="AH997" s="3"/>
      <c r="AI997" s="3"/>
      <c r="AJ997" s="3"/>
      <c r="AK997" s="3"/>
    </row>
    <row r="998" spans="1:37" ht="10.5" customHeight="1">
      <c r="A998" s="5"/>
      <c r="B998" s="3"/>
      <c r="C998" s="3"/>
      <c r="D998" s="3"/>
      <c r="E998" s="3"/>
      <c r="F998" s="3"/>
      <c r="G998" s="3"/>
      <c r="H998" s="3"/>
      <c r="I998" s="3"/>
      <c r="J998" s="3"/>
      <c r="K998" s="3"/>
      <c r="L998" s="3"/>
      <c r="M998" s="3"/>
      <c r="N998" s="3"/>
      <c r="O998" s="3"/>
      <c r="P998" s="3"/>
      <c r="Q998" s="3"/>
      <c r="R998" s="3"/>
      <c r="S998" s="3"/>
      <c r="T998" s="3"/>
      <c r="U998" s="3"/>
      <c r="V998" s="3"/>
      <c r="W998" s="3"/>
      <c r="X998" s="3"/>
      <c r="Y998" s="3"/>
      <c r="Z998" s="3"/>
      <c r="AA998" s="3"/>
      <c r="AB998" s="3"/>
      <c r="AC998" s="3"/>
      <c r="AD998" s="3"/>
      <c r="AE998" s="3"/>
      <c r="AF998" s="3"/>
      <c r="AG998" s="3"/>
      <c r="AH998" s="3"/>
      <c r="AI998" s="3"/>
      <c r="AJ998" s="3"/>
      <c r="AK998" s="3"/>
    </row>
    <row r="999" spans="1:37" ht="10.5" customHeight="1">
      <c r="A999" s="5"/>
      <c r="B999" s="3"/>
      <c r="C999" s="3"/>
      <c r="D999" s="3"/>
      <c r="E999" s="3"/>
      <c r="F999" s="3"/>
      <c r="G999" s="3"/>
      <c r="H999" s="3"/>
      <c r="I999" s="3"/>
      <c r="J999" s="3"/>
      <c r="K999" s="3"/>
      <c r="L999" s="3"/>
      <c r="M999" s="3"/>
      <c r="N999" s="3"/>
      <c r="O999" s="3"/>
      <c r="P999" s="3"/>
      <c r="Q999" s="3"/>
      <c r="R999" s="3"/>
      <c r="S999" s="3"/>
      <c r="T999" s="3"/>
      <c r="U999" s="3"/>
      <c r="V999" s="3"/>
      <c r="W999" s="3"/>
      <c r="X999" s="3"/>
      <c r="Y999" s="3"/>
      <c r="Z999" s="3"/>
      <c r="AA999" s="3"/>
      <c r="AB999" s="3"/>
      <c r="AC999" s="3"/>
      <c r="AD999" s="3"/>
      <c r="AE999" s="3"/>
      <c r="AF999" s="3"/>
      <c r="AG999" s="3"/>
      <c r="AH999" s="3"/>
      <c r="AI999" s="3"/>
      <c r="AJ999" s="3"/>
      <c r="AK999" s="3"/>
    </row>
  </sheetData>
  <mergeCells count="16">
    <mergeCell ref="Z7:AA7"/>
    <mergeCell ref="AB7:AC7"/>
    <mergeCell ref="AD7:AE7"/>
    <mergeCell ref="A2:A4"/>
    <mergeCell ref="C2:E2"/>
    <mergeCell ref="C3:E3"/>
    <mergeCell ref="C4:E4"/>
    <mergeCell ref="A6:A8"/>
    <mergeCell ref="B6:AA6"/>
    <mergeCell ref="AB6:AK6"/>
    <mergeCell ref="AG7:AK7"/>
    <mergeCell ref="C7:E7"/>
    <mergeCell ref="F7:H7"/>
    <mergeCell ref="I7:N7"/>
    <mergeCell ref="O7:S7"/>
    <mergeCell ref="T7:Y7"/>
  </mergeCells>
  <phoneticPr fontId="14"/>
  <pageMargins left="0.7" right="0.7" top="0.75" bottom="0.75" header="0" footer="0"/>
  <pageSetup orientation="landscape"/>
  <headerFooter>
    <oddFooter>&amp;R5年　&amp;P/</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defaultColWidth="12.625" defaultRowHeight="15" customHeight="1"/>
  <cols>
    <col min="1" max="10" width="14" customWidth="1"/>
    <col min="11" max="26" width="8" customWidth="1"/>
  </cols>
  <sheetData>
    <row r="1" spans="1:26" ht="12.75" customHeight="1">
      <c r="A1" s="66" t="s">
        <v>326</v>
      </c>
    </row>
    <row r="2" spans="1:26" ht="12.75" customHeight="1"/>
    <row r="3" spans="1:26" ht="12.75" customHeight="1">
      <c r="A3" s="67" t="s">
        <v>327</v>
      </c>
      <c r="B3" s="67"/>
      <c r="C3" s="67"/>
      <c r="D3" s="67"/>
      <c r="E3" s="67"/>
      <c r="G3" s="67"/>
      <c r="H3" s="67"/>
      <c r="I3" s="67"/>
      <c r="J3" s="67"/>
    </row>
    <row r="4" spans="1:26" ht="12.75" customHeight="1">
      <c r="A4" s="67" t="s">
        <v>328</v>
      </c>
      <c r="B4" s="67"/>
      <c r="C4" s="67"/>
      <c r="D4" s="67"/>
      <c r="E4" s="67"/>
      <c r="G4" s="67"/>
      <c r="H4" s="67"/>
      <c r="I4" s="67"/>
      <c r="J4" s="67"/>
    </row>
    <row r="5" spans="1:26" ht="12.75" customHeight="1">
      <c r="A5" s="67" t="s">
        <v>329</v>
      </c>
      <c r="B5" s="67"/>
      <c r="C5" s="67"/>
      <c r="D5" s="67"/>
      <c r="E5" s="67"/>
      <c r="G5" s="67"/>
      <c r="H5" s="67"/>
      <c r="I5" s="67"/>
      <c r="J5" s="67"/>
    </row>
    <row r="6" spans="1:26" ht="12.75" customHeight="1">
      <c r="A6" s="67"/>
      <c r="B6" s="67"/>
      <c r="C6" s="67"/>
      <c r="D6" s="67"/>
      <c r="E6" s="67"/>
      <c r="G6" s="67"/>
      <c r="H6" s="67"/>
      <c r="I6" s="67"/>
      <c r="J6" s="67"/>
    </row>
    <row r="7" spans="1:26" ht="12.75" customHeight="1">
      <c r="A7" s="67" t="s">
        <v>330</v>
      </c>
      <c r="B7" s="67"/>
      <c r="C7" s="67"/>
      <c r="D7" s="67"/>
      <c r="E7" s="67"/>
      <c r="G7" s="67"/>
      <c r="H7" s="67"/>
      <c r="I7" s="67"/>
      <c r="J7" s="67"/>
    </row>
    <row r="8" spans="1:26" ht="12.75" customHeight="1">
      <c r="A8" s="67" t="s">
        <v>331</v>
      </c>
      <c r="B8" s="67"/>
      <c r="C8" s="67"/>
      <c r="D8" s="67"/>
      <c r="E8" s="67"/>
      <c r="G8" s="67"/>
      <c r="H8" s="67"/>
      <c r="I8" s="67"/>
      <c r="J8" s="67"/>
    </row>
    <row r="9" spans="1:26" ht="12.75" customHeight="1">
      <c r="A9" s="67" t="s">
        <v>332</v>
      </c>
      <c r="B9" s="67"/>
      <c r="C9" s="67"/>
      <c r="D9" s="67"/>
      <c r="E9" s="67"/>
      <c r="G9" s="67"/>
      <c r="H9" s="67"/>
      <c r="I9" s="67"/>
      <c r="J9" s="67"/>
    </row>
    <row r="10" spans="1:26" ht="12.75" customHeight="1">
      <c r="A10" s="67"/>
      <c r="B10" s="67"/>
      <c r="C10" s="67"/>
      <c r="D10" s="67"/>
      <c r="E10" s="67"/>
      <c r="G10" s="67"/>
      <c r="H10" s="67"/>
      <c r="I10" s="67"/>
      <c r="J10" s="67"/>
    </row>
    <row r="11" spans="1:26" ht="12.75" customHeight="1">
      <c r="A11" s="86" t="s">
        <v>333</v>
      </c>
      <c r="B11" s="87" t="s">
        <v>334</v>
      </c>
      <c r="C11" s="87" t="s">
        <v>335</v>
      </c>
      <c r="D11" s="87" t="s">
        <v>336</v>
      </c>
      <c r="E11" s="87" t="s">
        <v>337</v>
      </c>
      <c r="F11" s="87" t="s">
        <v>338</v>
      </c>
      <c r="G11" s="87" t="s">
        <v>339</v>
      </c>
      <c r="H11" s="87" t="s">
        <v>340</v>
      </c>
      <c r="I11" s="87" t="s">
        <v>341</v>
      </c>
      <c r="J11" s="87" t="s">
        <v>342</v>
      </c>
      <c r="K11" s="88"/>
      <c r="L11" s="88"/>
      <c r="M11" s="88"/>
      <c r="N11" s="88"/>
      <c r="O11" s="88"/>
      <c r="P11" s="88"/>
      <c r="Q11" s="88"/>
      <c r="R11" s="88"/>
      <c r="S11" s="88"/>
      <c r="T11" s="88"/>
      <c r="U11" s="88"/>
      <c r="V11" s="88"/>
      <c r="W11" s="88"/>
      <c r="X11" s="88"/>
      <c r="Y11" s="88"/>
      <c r="Z11" s="88"/>
    </row>
    <row r="12" spans="1:26" ht="12.75" customHeight="1">
      <c r="A12" s="89" t="s">
        <v>23</v>
      </c>
      <c r="B12" s="90" t="s">
        <v>23</v>
      </c>
      <c r="C12" s="90" t="s">
        <v>23</v>
      </c>
      <c r="D12" s="90" t="s">
        <v>23</v>
      </c>
      <c r="E12" s="90" t="s">
        <v>23</v>
      </c>
      <c r="F12" s="90" t="s">
        <v>23</v>
      </c>
      <c r="G12" s="90" t="s">
        <v>66</v>
      </c>
      <c r="H12" s="90" t="s">
        <v>27</v>
      </c>
      <c r="I12" s="90" t="s">
        <v>23</v>
      </c>
      <c r="J12" s="90" t="s">
        <v>23</v>
      </c>
      <c r="K12" s="88"/>
      <c r="L12" s="88"/>
      <c r="M12" s="88"/>
      <c r="N12" s="88"/>
      <c r="O12" s="88"/>
      <c r="P12" s="88"/>
      <c r="Q12" s="88"/>
      <c r="R12" s="88"/>
      <c r="S12" s="88"/>
      <c r="T12" s="88"/>
      <c r="U12" s="88"/>
      <c r="V12" s="88"/>
      <c r="W12" s="88"/>
      <c r="X12" s="88"/>
      <c r="Y12" s="88"/>
      <c r="Z12" s="88"/>
    </row>
    <row r="13" spans="1:26" ht="12.75" customHeight="1">
      <c r="A13" s="89" t="s">
        <v>66</v>
      </c>
      <c r="B13" s="90" t="s">
        <v>66</v>
      </c>
      <c r="C13" s="90" t="s">
        <v>24</v>
      </c>
      <c r="D13" s="90" t="s">
        <v>24</v>
      </c>
      <c r="E13" s="90" t="s">
        <v>24</v>
      </c>
      <c r="F13" s="90" t="s">
        <v>27</v>
      </c>
      <c r="G13" s="91" t="s">
        <v>25</v>
      </c>
      <c r="H13" s="91" t="s">
        <v>26</v>
      </c>
      <c r="I13" s="91" t="s">
        <v>27</v>
      </c>
      <c r="J13" s="90" t="s">
        <v>24</v>
      </c>
      <c r="K13" s="88"/>
      <c r="L13" s="88"/>
      <c r="M13" s="88"/>
      <c r="N13" s="88"/>
      <c r="O13" s="88"/>
      <c r="P13" s="88"/>
      <c r="Q13" s="88"/>
      <c r="R13" s="88"/>
      <c r="S13" s="88"/>
      <c r="T13" s="88"/>
      <c r="U13" s="88"/>
      <c r="V13" s="88"/>
      <c r="W13" s="88"/>
      <c r="X13" s="88"/>
      <c r="Y13" s="88"/>
      <c r="Z13" s="88"/>
    </row>
    <row r="14" spans="1:26" ht="12.75" customHeight="1">
      <c r="A14" s="92" t="s">
        <v>22</v>
      </c>
      <c r="B14" s="91" t="s">
        <v>26</v>
      </c>
      <c r="C14" s="90" t="s">
        <v>67</v>
      </c>
      <c r="D14" s="90" t="s">
        <v>67</v>
      </c>
      <c r="E14" s="90" t="s">
        <v>67</v>
      </c>
      <c r="F14" s="90" t="s">
        <v>70</v>
      </c>
      <c r="G14" s="88"/>
      <c r="H14" s="88"/>
      <c r="I14" s="93"/>
      <c r="J14" s="90" t="s">
        <v>9</v>
      </c>
      <c r="K14" s="88"/>
      <c r="L14" s="88"/>
      <c r="M14" s="88"/>
      <c r="N14" s="88"/>
      <c r="O14" s="88"/>
      <c r="P14" s="88"/>
      <c r="Q14" s="88"/>
      <c r="R14" s="88"/>
      <c r="S14" s="88"/>
      <c r="T14" s="88"/>
      <c r="U14" s="88"/>
      <c r="V14" s="88"/>
      <c r="W14" s="88"/>
      <c r="X14" s="88"/>
      <c r="Y14" s="88"/>
      <c r="Z14" s="88"/>
    </row>
    <row r="15" spans="1:26" ht="12.75" customHeight="1">
      <c r="A15" s="88"/>
      <c r="B15" s="93"/>
      <c r="C15" s="90" t="s">
        <v>66</v>
      </c>
      <c r="D15" s="90" t="s">
        <v>66</v>
      </c>
      <c r="E15" s="90" t="s">
        <v>66</v>
      </c>
      <c r="F15" s="90" t="s">
        <v>66</v>
      </c>
      <c r="G15" s="88"/>
      <c r="H15" s="88"/>
      <c r="I15" s="93"/>
      <c r="J15" s="90" t="s">
        <v>343</v>
      </c>
      <c r="K15" s="88"/>
      <c r="L15" s="88"/>
      <c r="M15" s="88"/>
      <c r="N15" s="88"/>
      <c r="O15" s="88"/>
      <c r="P15" s="88"/>
      <c r="Q15" s="88"/>
      <c r="R15" s="88"/>
      <c r="S15" s="88"/>
      <c r="T15" s="88"/>
      <c r="U15" s="88"/>
      <c r="V15" s="88"/>
      <c r="W15" s="88"/>
      <c r="X15" s="88"/>
      <c r="Y15" s="88"/>
      <c r="Z15" s="88"/>
    </row>
    <row r="16" spans="1:26" ht="12.75" customHeight="1">
      <c r="A16" s="88"/>
      <c r="B16" s="93"/>
      <c r="C16" s="90" t="s">
        <v>68</v>
      </c>
      <c r="D16" s="90" t="s">
        <v>22</v>
      </c>
      <c r="E16" s="91" t="s">
        <v>68</v>
      </c>
      <c r="F16" s="90" t="s">
        <v>22</v>
      </c>
      <c r="G16" s="88"/>
      <c r="H16" s="88"/>
      <c r="I16" s="93"/>
      <c r="J16" s="91" t="s">
        <v>344</v>
      </c>
      <c r="K16" s="88"/>
      <c r="L16" s="88"/>
      <c r="M16" s="88"/>
      <c r="N16" s="88"/>
      <c r="O16" s="88"/>
      <c r="P16" s="88"/>
      <c r="Q16" s="88"/>
      <c r="R16" s="88"/>
      <c r="S16" s="88"/>
      <c r="T16" s="88"/>
      <c r="U16" s="88"/>
      <c r="V16" s="88"/>
      <c r="W16" s="88"/>
      <c r="X16" s="88"/>
      <c r="Y16" s="88"/>
      <c r="Z16" s="88"/>
    </row>
    <row r="17" spans="1:26" ht="12.75" customHeight="1">
      <c r="A17" s="88"/>
      <c r="B17" s="93"/>
      <c r="C17" s="91" t="s">
        <v>26</v>
      </c>
      <c r="D17" s="90" t="s">
        <v>68</v>
      </c>
      <c r="E17" s="93"/>
      <c r="F17" s="91" t="s">
        <v>68</v>
      </c>
      <c r="G17" s="88"/>
      <c r="H17" s="88"/>
      <c r="I17" s="88"/>
      <c r="J17" s="88"/>
      <c r="K17" s="88"/>
      <c r="L17" s="88"/>
      <c r="M17" s="88"/>
      <c r="N17" s="88"/>
      <c r="O17" s="88"/>
      <c r="P17" s="88"/>
      <c r="Q17" s="88"/>
      <c r="R17" s="88"/>
      <c r="S17" s="88"/>
      <c r="T17" s="88"/>
      <c r="U17" s="88"/>
      <c r="V17" s="88"/>
      <c r="W17" s="88"/>
      <c r="X17" s="88"/>
      <c r="Y17" s="88"/>
      <c r="Z17" s="88"/>
    </row>
    <row r="18" spans="1:26" ht="12.75" customHeight="1">
      <c r="A18" s="88"/>
      <c r="B18" s="88"/>
      <c r="C18" s="93"/>
      <c r="D18" s="91" t="s">
        <v>26</v>
      </c>
      <c r="E18" s="88"/>
      <c r="F18" s="88"/>
      <c r="G18" s="88"/>
      <c r="H18" s="88"/>
      <c r="I18" s="88"/>
      <c r="J18" s="88"/>
      <c r="K18" s="88"/>
      <c r="L18" s="88"/>
      <c r="M18" s="88"/>
      <c r="N18" s="88"/>
      <c r="O18" s="88"/>
      <c r="P18" s="88"/>
      <c r="Q18" s="88"/>
      <c r="R18" s="88"/>
      <c r="S18" s="88"/>
      <c r="T18" s="88"/>
      <c r="U18" s="88"/>
      <c r="V18" s="88"/>
      <c r="W18" s="88"/>
      <c r="X18" s="88"/>
      <c r="Y18" s="88"/>
      <c r="Z18" s="88"/>
    </row>
    <row r="19" spans="1:26" ht="12.75" customHeight="1">
      <c r="A19" s="67"/>
      <c r="B19" s="67"/>
      <c r="C19" s="67"/>
      <c r="D19" s="67"/>
      <c r="E19" s="67"/>
      <c r="G19" s="67"/>
      <c r="H19" s="67"/>
      <c r="I19" s="67"/>
      <c r="J19" s="67"/>
    </row>
    <row r="20" spans="1:26" ht="12.75" customHeight="1">
      <c r="A20" s="67"/>
      <c r="B20" s="67"/>
      <c r="C20" s="67"/>
      <c r="D20" s="67"/>
      <c r="E20" s="67"/>
      <c r="G20" s="67"/>
      <c r="H20" s="67"/>
      <c r="I20" s="67"/>
      <c r="J20" s="67"/>
    </row>
    <row r="21" spans="1:26" ht="12.75" customHeight="1">
      <c r="A21" s="67"/>
      <c r="B21" s="67"/>
      <c r="C21" s="67"/>
      <c r="D21" s="67"/>
      <c r="E21" s="67"/>
      <c r="G21" s="67"/>
      <c r="H21" s="67"/>
      <c r="I21" s="67"/>
      <c r="J21" s="67"/>
    </row>
    <row r="22" spans="1:26" ht="12.75" customHeight="1">
      <c r="A22" s="67"/>
      <c r="B22" s="67"/>
      <c r="C22" s="67"/>
      <c r="D22" s="67"/>
      <c r="E22" s="67"/>
      <c r="G22" s="67"/>
      <c r="H22" s="67"/>
      <c r="I22" s="67"/>
      <c r="J22" s="67"/>
    </row>
    <row r="23" spans="1:26" ht="12.75" customHeight="1">
      <c r="A23" s="67"/>
      <c r="B23" s="67"/>
      <c r="C23" s="67"/>
      <c r="D23" s="67"/>
      <c r="E23" s="67"/>
      <c r="G23" s="67"/>
      <c r="H23" s="67"/>
      <c r="I23" s="67"/>
      <c r="J23" s="67"/>
    </row>
    <row r="24" spans="1:26" ht="12.75" customHeight="1">
      <c r="A24" s="67"/>
      <c r="B24" s="67"/>
      <c r="C24" s="67"/>
      <c r="D24" s="67"/>
      <c r="E24" s="67"/>
      <c r="G24" s="67"/>
      <c r="H24" s="67"/>
      <c r="I24" s="67"/>
      <c r="J24" s="67"/>
    </row>
    <row r="25" spans="1:26" ht="12.75" customHeight="1">
      <c r="A25" s="67"/>
      <c r="B25" s="67"/>
      <c r="C25" s="67"/>
      <c r="D25" s="67"/>
      <c r="E25" s="67"/>
      <c r="G25" s="67"/>
      <c r="H25" s="67"/>
      <c r="I25" s="67"/>
      <c r="J25" s="67"/>
    </row>
    <row r="26" spans="1:26" ht="12.75" customHeight="1">
      <c r="A26" s="67"/>
      <c r="B26" s="67"/>
      <c r="C26" s="67"/>
      <c r="D26" s="67"/>
      <c r="E26" s="67"/>
      <c r="G26" s="67"/>
      <c r="H26" s="67"/>
      <c r="I26" s="67"/>
      <c r="J26" s="67"/>
    </row>
    <row r="27" spans="1:26" ht="12.75" customHeight="1">
      <c r="A27" s="67"/>
      <c r="B27" s="67"/>
      <c r="C27" s="67"/>
      <c r="D27" s="67"/>
      <c r="E27" s="67"/>
      <c r="G27" s="67"/>
      <c r="H27" s="67"/>
      <c r="I27" s="67"/>
      <c r="J27" s="67"/>
    </row>
    <row r="28" spans="1:26" ht="12.75" customHeight="1">
      <c r="A28" s="67"/>
      <c r="B28" s="67"/>
      <c r="C28" s="67"/>
      <c r="D28" s="67"/>
      <c r="E28" s="67"/>
      <c r="G28" s="67"/>
      <c r="H28" s="67"/>
      <c r="I28" s="67"/>
      <c r="J28" s="67"/>
    </row>
    <row r="29" spans="1:26" ht="12.75" customHeight="1">
      <c r="A29" s="67"/>
      <c r="B29" s="67"/>
      <c r="C29" s="67"/>
      <c r="D29" s="67"/>
      <c r="E29" s="67"/>
      <c r="G29" s="67"/>
      <c r="H29" s="67"/>
      <c r="I29" s="67"/>
      <c r="J29" s="67"/>
    </row>
    <row r="30" spans="1:26" ht="12.75" customHeight="1">
      <c r="A30" s="67"/>
      <c r="B30" s="67"/>
      <c r="C30" s="67"/>
      <c r="D30" s="67"/>
      <c r="E30" s="67"/>
      <c r="G30" s="67"/>
      <c r="H30" s="67"/>
      <c r="I30" s="67"/>
      <c r="J30" s="67"/>
    </row>
    <row r="31" spans="1:26" ht="12.75" customHeight="1">
      <c r="A31" s="67"/>
      <c r="B31" s="67"/>
      <c r="C31" s="67"/>
      <c r="D31" s="67"/>
      <c r="E31" s="67"/>
      <c r="G31" s="67"/>
      <c r="H31" s="67"/>
      <c r="I31" s="67"/>
      <c r="J31" s="67"/>
    </row>
    <row r="32" spans="1:26" ht="12.75" customHeight="1">
      <c r="A32" s="67"/>
      <c r="B32" s="67"/>
      <c r="C32" s="67"/>
      <c r="D32" s="67"/>
      <c r="E32" s="67"/>
      <c r="G32" s="67"/>
      <c r="H32" s="67"/>
      <c r="I32" s="67"/>
      <c r="J32" s="67"/>
    </row>
    <row r="33" spans="1:10" ht="12.75" customHeight="1">
      <c r="A33" s="67"/>
      <c r="B33" s="67"/>
      <c r="C33" s="67"/>
      <c r="D33" s="67"/>
      <c r="E33" s="67"/>
      <c r="G33" s="67"/>
      <c r="H33" s="67"/>
      <c r="I33" s="67"/>
      <c r="J33" s="67"/>
    </row>
    <row r="34" spans="1:10" ht="12.75" customHeight="1">
      <c r="A34" s="67"/>
      <c r="B34" s="67"/>
      <c r="C34" s="67"/>
      <c r="D34" s="67"/>
      <c r="E34" s="67"/>
      <c r="G34" s="67"/>
      <c r="H34" s="67"/>
      <c r="I34" s="67"/>
      <c r="J34" s="67"/>
    </row>
    <row r="35" spans="1:10" ht="12.75" customHeight="1">
      <c r="A35" s="67"/>
      <c r="B35" s="67"/>
      <c r="C35" s="67"/>
      <c r="D35" s="67"/>
      <c r="E35" s="67"/>
      <c r="G35" s="67"/>
      <c r="H35" s="67"/>
      <c r="I35" s="67"/>
      <c r="J35" s="67"/>
    </row>
    <row r="36" spans="1:10" ht="12.75" customHeight="1">
      <c r="A36" s="67"/>
      <c r="B36" s="67"/>
      <c r="C36" s="67"/>
      <c r="D36" s="67"/>
      <c r="E36" s="67"/>
      <c r="G36" s="67"/>
      <c r="H36" s="67"/>
      <c r="I36" s="67"/>
      <c r="J36" s="67"/>
    </row>
    <row r="37" spans="1:10" ht="12.75" customHeight="1">
      <c r="A37" s="67"/>
      <c r="B37" s="67"/>
      <c r="C37" s="67"/>
      <c r="D37" s="67"/>
      <c r="E37" s="67"/>
      <c r="G37" s="67"/>
      <c r="H37" s="67"/>
      <c r="I37" s="67"/>
      <c r="J37" s="67"/>
    </row>
    <row r="38" spans="1:10" ht="12.75" customHeight="1">
      <c r="A38" s="67"/>
      <c r="B38" s="67"/>
      <c r="C38" s="67"/>
      <c r="D38" s="67"/>
      <c r="E38" s="67"/>
      <c r="G38" s="67"/>
      <c r="H38" s="67"/>
      <c r="I38" s="67"/>
      <c r="J38" s="67"/>
    </row>
    <row r="39" spans="1:10" ht="12.75" customHeight="1">
      <c r="A39" s="67"/>
      <c r="B39" s="67"/>
      <c r="C39" s="67"/>
      <c r="D39" s="67"/>
      <c r="E39" s="67"/>
      <c r="G39" s="67"/>
      <c r="H39" s="67"/>
      <c r="I39" s="67"/>
      <c r="J39" s="67"/>
    </row>
    <row r="40" spans="1:10" ht="12.75" customHeight="1">
      <c r="A40" s="67"/>
      <c r="B40" s="67"/>
      <c r="C40" s="67"/>
      <c r="D40" s="67"/>
      <c r="E40" s="67"/>
      <c r="G40" s="67"/>
      <c r="H40" s="67"/>
      <c r="I40" s="67"/>
      <c r="J40" s="67"/>
    </row>
    <row r="41" spans="1:10" ht="12.75" customHeight="1">
      <c r="A41" s="67"/>
      <c r="B41" s="67"/>
      <c r="C41" s="67"/>
      <c r="D41" s="67"/>
      <c r="E41" s="67"/>
      <c r="G41" s="67"/>
      <c r="H41" s="67"/>
      <c r="I41" s="67"/>
      <c r="J41" s="67"/>
    </row>
    <row r="42" spans="1:10" ht="12.75" customHeight="1">
      <c r="C42" s="67"/>
      <c r="D42" s="67"/>
      <c r="E42" s="67"/>
      <c r="G42" s="67"/>
      <c r="H42" s="67"/>
      <c r="I42" s="67"/>
      <c r="J42" s="67"/>
    </row>
    <row r="43" spans="1:10" ht="12.75" customHeight="1"/>
    <row r="44" spans="1:10" ht="12.75" customHeight="1"/>
    <row r="45" spans="1:10" ht="12.75" customHeight="1"/>
    <row r="46" spans="1:10" ht="12.75" customHeight="1"/>
    <row r="47" spans="1:10" ht="12.75" customHeight="1"/>
    <row r="48" spans="1:10"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honeticPr fontId="14"/>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【内容項目別】全体計画例別葉5年</vt:lpstr>
      <vt:lpstr>【内容項目別】発行者別一覧5年</vt:lpstr>
      <vt:lpstr>ご利用の留意点</vt:lpstr>
      <vt:lpstr>英語</vt:lpstr>
      <vt:lpstr>音楽</vt:lpstr>
      <vt:lpstr>家庭</vt:lpstr>
      <vt:lpstr>国語</vt:lpstr>
      <vt:lpstr>算数</vt:lpstr>
      <vt:lpstr>社会</vt:lpstr>
      <vt:lpstr>図画工作</vt:lpstr>
      <vt:lpstr>道徳</vt:lpstr>
      <vt:lpstr>保健</vt:lpstr>
      <vt:lpstr>理科</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K-0502</cp:lastModifiedBy>
  <dcterms:modified xsi:type="dcterms:W3CDTF">2023-12-26T01:49:36Z</dcterms:modified>
</cp:coreProperties>
</file>