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kobun\Downloads\"/>
    </mc:Choice>
  </mc:AlternateContent>
  <xr:revisionPtr revIDLastSave="0" documentId="13_ncr:1_{1556D872-B377-4627-8855-0A21D7EE08ED}" xr6:coauthVersionLast="47" xr6:coauthVersionMax="47" xr10:uidLastSave="{00000000-0000-0000-0000-000000000000}"/>
  <bookViews>
    <workbookView xWindow="-120" yWindow="-120" windowWidth="29040" windowHeight="15720" xr2:uid="{00000000-000D-0000-FFFF-FFFF00000000}"/>
  </bookViews>
  <sheets>
    <sheet name="【内容項目別】全体計画例別葉4年" sheetId="1" r:id="rId1"/>
    <sheet name="【内容項目別】発行者別一覧4年" sheetId="2" r:id="rId2"/>
    <sheet name="ご利用の留意点" sheetId="3" r:id="rId3"/>
  </sheets>
  <definedNames>
    <definedName name="音楽">【内容項目別】発行者別一覧4年!$T$8:$U$28</definedName>
    <definedName name="国語">【内容項目別】発行者別一覧4年!$C$8:$E$28</definedName>
    <definedName name="算数">【内容項目別】発行者別一覧4年!$I$8:$N$28</definedName>
    <definedName name="社会">【内容項目別】発行者別一覧4年!$F$8:$H$28</definedName>
    <definedName name="図画工作">【内容項目別】発行者別一覧4年!$V$8:$W$28</definedName>
    <definedName name="道徳">【内容項目別】発行者別一覧4年!$B$8:$B$28</definedName>
    <definedName name="保健">【内容項目別】発行者別一覧4年!$Y$8:$AC$28</definedName>
    <definedName name="理科">【内容項目別】発行者別一覧4年!$O$8:$S$28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L28" i="1"/>
  <c r="J28" i="1"/>
  <c r="I28" i="1"/>
  <c r="H28" i="1"/>
  <c r="G28" i="1"/>
  <c r="F28" i="1"/>
  <c r="E28" i="1"/>
  <c r="B28" i="1"/>
  <c r="L27" i="1"/>
  <c r="J27" i="1"/>
  <c r="I27" i="1"/>
  <c r="H27" i="1"/>
  <c r="G27" i="1"/>
  <c r="F27" i="1"/>
  <c r="E27" i="1"/>
  <c r="B27" i="1"/>
  <c r="L26" i="1"/>
  <c r="J26" i="1"/>
  <c r="I26" i="1"/>
  <c r="H26" i="1"/>
  <c r="G26" i="1"/>
  <c r="F26" i="1"/>
  <c r="E26" i="1"/>
  <c r="B26" i="1"/>
  <c r="L25" i="1"/>
  <c r="J25" i="1"/>
  <c r="I25" i="1"/>
  <c r="H25" i="1"/>
  <c r="G25" i="1"/>
  <c r="F25" i="1"/>
  <c r="E25" i="1"/>
  <c r="B25" i="1"/>
  <c r="L24" i="1"/>
  <c r="J24" i="1"/>
  <c r="I24" i="1"/>
  <c r="H24" i="1"/>
  <c r="G24" i="1"/>
  <c r="F24" i="1"/>
  <c r="E24" i="1"/>
  <c r="B24" i="1"/>
  <c r="L23" i="1"/>
  <c r="J23" i="1"/>
  <c r="I23" i="1"/>
  <c r="H23" i="1"/>
  <c r="G23" i="1"/>
  <c r="F23" i="1"/>
  <c r="E23" i="1"/>
  <c r="B23" i="1"/>
  <c r="L22" i="1"/>
  <c r="J22" i="1"/>
  <c r="I22" i="1"/>
  <c r="H22" i="1"/>
  <c r="G22" i="1"/>
  <c r="F22" i="1"/>
  <c r="E22" i="1"/>
  <c r="B22" i="1"/>
  <c r="L21" i="1"/>
  <c r="J21" i="1"/>
  <c r="I21" i="1"/>
  <c r="H21" i="1"/>
  <c r="G21" i="1"/>
  <c r="F21" i="1"/>
  <c r="E21" i="1"/>
  <c r="B21" i="1"/>
  <c r="L20" i="1"/>
  <c r="J20" i="1"/>
  <c r="I20" i="1"/>
  <c r="H20" i="1"/>
  <c r="G20" i="1"/>
  <c r="F20" i="1"/>
  <c r="E20" i="1"/>
  <c r="B20" i="1"/>
  <c r="L19" i="1"/>
  <c r="J19" i="1"/>
  <c r="I19" i="1"/>
  <c r="H19" i="1"/>
  <c r="G19" i="1"/>
  <c r="F19" i="1"/>
  <c r="E19" i="1"/>
  <c r="B19" i="1"/>
  <c r="L18" i="1"/>
  <c r="J18" i="1"/>
  <c r="I18" i="1"/>
  <c r="H18" i="1"/>
  <c r="G18" i="1"/>
  <c r="F18" i="1"/>
  <c r="E18" i="1"/>
  <c r="B18" i="1"/>
  <c r="L17" i="1"/>
  <c r="J17" i="1"/>
  <c r="I17" i="1"/>
  <c r="H17" i="1"/>
  <c r="G17" i="1"/>
  <c r="F17" i="1"/>
  <c r="E17" i="1"/>
  <c r="B17" i="1"/>
  <c r="L16" i="1"/>
  <c r="J16" i="1"/>
  <c r="I16" i="1"/>
  <c r="H16" i="1"/>
  <c r="G16" i="1"/>
  <c r="F16" i="1"/>
  <c r="E16" i="1"/>
  <c r="B16" i="1"/>
  <c r="L15" i="1"/>
  <c r="J15" i="1"/>
  <c r="H15" i="1"/>
  <c r="G15" i="1"/>
  <c r="F15" i="1"/>
  <c r="E15" i="1"/>
  <c r="B15" i="1"/>
  <c r="L14" i="1"/>
  <c r="J14" i="1"/>
  <c r="I14" i="1"/>
  <c r="H14" i="1"/>
  <c r="G14" i="1"/>
  <c r="F14" i="1"/>
  <c r="E14" i="1"/>
  <c r="B14" i="1"/>
  <c r="L13" i="1"/>
  <c r="J13" i="1"/>
  <c r="I13" i="1"/>
  <c r="H13" i="1"/>
  <c r="G13" i="1"/>
  <c r="F13" i="1"/>
  <c r="E13" i="1"/>
  <c r="B13" i="1"/>
  <c r="L12" i="1"/>
  <c r="J12" i="1"/>
  <c r="I12" i="1"/>
  <c r="H12" i="1"/>
  <c r="G12" i="1"/>
  <c r="F12" i="1"/>
  <c r="E12" i="1"/>
  <c r="B12" i="1"/>
  <c r="L11" i="1"/>
  <c r="J11" i="1"/>
  <c r="I11" i="1"/>
  <c r="H11" i="1"/>
  <c r="G11" i="1"/>
  <c r="F11" i="1"/>
  <c r="E11" i="1"/>
  <c r="B11" i="1"/>
  <c r="L10" i="1"/>
  <c r="J10" i="1"/>
  <c r="I10" i="1"/>
  <c r="H10" i="1"/>
  <c r="G10" i="1"/>
  <c r="F10" i="1"/>
  <c r="E10" i="1"/>
  <c r="B10" i="1"/>
  <c r="L9" i="1"/>
  <c r="J9" i="1"/>
  <c r="I9" i="1"/>
  <c r="H9" i="1"/>
  <c r="G9" i="1"/>
  <c r="F9" i="1"/>
  <c r="E9" i="1"/>
  <c r="B9" i="1"/>
</calcChain>
</file>

<file path=xl/sharedStrings.xml><?xml version="1.0" encoding="utf-8"?>
<sst xmlns="http://schemas.openxmlformats.org/spreadsheetml/2006/main" count="461" uniqueCount="296">
  <si>
    <t>学年の重点課題</t>
  </si>
  <si>
    <t>課題の内容</t>
  </si>
  <si>
    <t xml:space="preserve">
　　　　教科・領域など
　内容項目</t>
  </si>
  <si>
    <t>道徳</t>
  </si>
  <si>
    <t>特別活動</t>
  </si>
  <si>
    <t>教科</t>
  </si>
  <si>
    <t>総合的な学習
の時間</t>
  </si>
  <si>
    <t>外国語活動</t>
  </si>
  <si>
    <t>地域・家庭
との連携</t>
  </si>
  <si>
    <t>光文書院</t>
  </si>
  <si>
    <t>学級活動</t>
  </si>
  <si>
    <t>クラブ、児童会、
委員会</t>
  </si>
  <si>
    <t>国語</t>
  </si>
  <si>
    <t>社会</t>
  </si>
  <si>
    <t>算数</t>
  </si>
  <si>
    <t>理科</t>
  </si>
  <si>
    <t>音楽</t>
  </si>
  <si>
    <t>図画工作</t>
  </si>
  <si>
    <t>体育</t>
  </si>
  <si>
    <t>保健</t>
  </si>
  <si>
    <t>光村図書</t>
  </si>
  <si>
    <t>東京書籍</t>
  </si>
  <si>
    <t>啓林館</t>
  </si>
  <si>
    <t>教育芸術社</t>
  </si>
  <si>
    <t>開隆堂</t>
  </si>
  <si>
    <t>Ａ 善悪の判断、自律、自由と責任</t>
  </si>
  <si>
    <t>Ａ 正直、誠実</t>
  </si>
  <si>
    <t>Ａ 節度、節制</t>
  </si>
  <si>
    <t>●1学期を振り返ろう/7月
●夏休みを振り返ろう/9月
●2学期を振り返ろう/12月
●1年間を振り返ろう/3月</t>
  </si>
  <si>
    <t>●This is my day./2月</t>
  </si>
  <si>
    <t>Ａ 個性の伸長</t>
  </si>
  <si>
    <t>●クラブ活動開始/4月
●クラブ発表会/11月
●クラブ見学会/2月</t>
  </si>
  <si>
    <t xml:space="preserve">●リズムダンス/9月
●表現運動/2月
</t>
  </si>
  <si>
    <t>Ａ 希望と勇気、努力と強い意志</t>
  </si>
  <si>
    <t xml:space="preserve">●夏休みの計画を立てよう/7月
●2学期の目標を立てよう/9月
●学級文庫を活用しよう/10月
●冬休みの計画を立てよう/12月
●3学期の目標を立てよう/1月
</t>
  </si>
  <si>
    <t>●1年間の活動のまとめ/3月</t>
  </si>
  <si>
    <t xml:space="preserve">●マット運動/5月
●ゴール型（フラッグフット
ボール）/6月
●水泳運動/7月
●鉄棒運動/9月
●ベースボール型 手（ティーボール）/10月
●投＋高跳び/10月
●ネット型（キャッチバレー
ボール）/11月
●小型ハードル走/11月
●跳び箱運動/1月
●ゴール型 足（グリッドサッカー）/2月
</t>
  </si>
  <si>
    <t>Ｂ 親切、思いやり</t>
  </si>
  <si>
    <t>Ｂ 感謝</t>
  </si>
  <si>
    <t>Ｂ 礼儀</t>
  </si>
  <si>
    <t>●Hello,world!/4月</t>
  </si>
  <si>
    <t>Ｂ 友情、信頼</t>
  </si>
  <si>
    <t xml:space="preserve">●学級スポーツ大会をしよう/11月
</t>
  </si>
  <si>
    <t xml:space="preserve">●体ほぐしの運動/4月
●多様な動きをつくる運動/4月
●かけっこ・リレー/5月
●マット運動/5月
●ゴール型（フラッグフット
ボール）/6月
●水泳運動/7月
●リズムダンス/9月
●鉄棒運動/9月
●ベースボール型 手（ティーボール）/10月
●投＋高跳び/10月
●ネット型（キャッチバレー
ボール）/11月
●小型ハードル走/11月
●多様な動きをつくる運動/12月
●跳び箱運動/1月
●表現運動/2月
●ゴール型 足（グリッドサッカー）/2月
</t>
  </si>
  <si>
    <t>●I like Mondays./5月
●Do you have a pen?/9月
●What do you want?/11月</t>
  </si>
  <si>
    <t>Ｂ 相互理解、寛容</t>
  </si>
  <si>
    <t>Ｃ 規則の尊重</t>
  </si>
  <si>
    <t xml:space="preserve">●かけっこ・リレー/5月
●ゴール型（フラッグフット
ボール）/6月
●水泳運動/7月
●ベースボール型 手（ティーボール）/10月
●ネット型（キャッチバレー
ボール）/11月
●ゴール型 足（グリッドサッカー）/2月
</t>
  </si>
  <si>
    <t>Ｃ 公正、公平、社会正義</t>
  </si>
  <si>
    <t>Ｃ 勤労、公共の精神</t>
  </si>
  <si>
    <t>●係を決めよう/4月
●係活動を見直そう/6月</t>
  </si>
  <si>
    <t xml:space="preserve">●委員会活動開始/4月
</t>
  </si>
  <si>
    <t>Ｃ 家族愛、家庭生活の充実</t>
  </si>
  <si>
    <t>Ｃ よりよい学校生活、集団生活の充実</t>
  </si>
  <si>
    <t>●学級目標を決めよう/4月
●学級の旗を作ろう/5月
●6年生を送る会の準備をしよう/2月</t>
  </si>
  <si>
    <t>●全校集会/5月
●全校集会/10月
●全校集会/1月</t>
  </si>
  <si>
    <t>●This is my favorite place./12月</t>
  </si>
  <si>
    <t>Ｃ 伝統と文化の尊重、国や郷土を愛する態度</t>
  </si>
  <si>
    <t>Ｃ 国際理解、国際親善</t>
  </si>
  <si>
    <t xml:space="preserve">●Hello,world!/4月
●Let's play cards./4月
●I like Mondays./5月
●What time is it?/6月
●Do you have a pen?/9月
●ALPHABET/10月
●What do you want?/11月
●This is my favorite place./12月
●This is my day./2月
</t>
  </si>
  <si>
    <t>Ｄ 生命の尊さ</t>
  </si>
  <si>
    <t>Ｄ 自然愛護</t>
  </si>
  <si>
    <t>Ｄ 感動、畏敬の念</t>
  </si>
  <si>
    <t>教科書会社名一覧　※削除しないようご注意ください。</t>
  </si>
  <si>
    <t>教育出版</t>
  </si>
  <si>
    <t>日本文教出版</t>
  </si>
  <si>
    <t>大日本図書</t>
  </si>
  <si>
    <t>学校図書</t>
  </si>
  <si>
    <t>Gakken</t>
  </si>
  <si>
    <t>大修館書店</t>
  </si>
  <si>
    <t xml:space="preserve">サッカーボールをかかえて/4月
心にブレーキ/1月
</t>
  </si>
  <si>
    <t xml:space="preserve">表し方のくふうを考えよう／広告を読みくらべよう/7月
</t>
  </si>
  <si>
    <t xml:space="preserve">思いやりのデザイン／アップとルーズで伝える／じょうほう　考えと例/5月
友情のかべ新聞/12月
</t>
  </si>
  <si>
    <t xml:space="preserve">ぼくはMVP/9月
</t>
  </si>
  <si>
    <t xml:space="preserve">人物の気持ちの変化を伝え合おう／ごんぎつね/11月
</t>
  </si>
  <si>
    <t xml:space="preserve">ごんぎつね/10月
人形げき　木竜うるし/3月
</t>
  </si>
  <si>
    <t xml:space="preserve">忘れもの／ぼくは川/9月
ごんぎつね／コラム　言葉を分類しよう/9月
</t>
  </si>
  <si>
    <t xml:space="preserve">本から飛び出した物語/10月
</t>
  </si>
  <si>
    <t xml:space="preserve">深く息をすって/7月
心の体温計/9月
</t>
  </si>
  <si>
    <t xml:space="preserve">題名の持つ意味について考えよう／一つの花/10月
じょうほうの…理由を…/1月
</t>
  </si>
  <si>
    <t xml:space="preserve">一つの花/10月
</t>
  </si>
  <si>
    <t xml:space="preserve">一つの花/6月
あなたなら、どう言う/9月
</t>
  </si>
  <si>
    <t xml:space="preserve">住みよいくらしをつくる　導入/5月
水はどこから/5月
ごみのしょりと利用/6月
</t>
  </si>
  <si>
    <t xml:space="preserve">健康なくらしとまちづくり　オリエンテーション/5月
ごみはどこへ/5月
水はどこから/7月
ごみと水について学んだことを、くらしに役立てよう/9月
</t>
  </si>
  <si>
    <t xml:space="preserve">健康なくらしを守る仕事　導入/5月
ごみのしょりと活用/5月
くらしをささえる水/6月
</t>
  </si>
  <si>
    <t xml:space="preserve">算数で読みとこう/3月
</t>
  </si>
  <si>
    <t xml:space="preserve">つないで組んで、すてきな形/5月
どろどろカッチン/9月
つくって、つかって、たのしんで/1月
</t>
  </si>
  <si>
    <t>●体の成長とわたし/11月</t>
  </si>
  <si>
    <t>●育ちゆく体とわたし/10月</t>
  </si>
  <si>
    <t>●体の発育と健康/６月</t>
  </si>
  <si>
    <t>●体の発育・発達/2月</t>
  </si>
  <si>
    <t>●体の発育・発達/６月</t>
  </si>
  <si>
    <t xml:space="preserve">わたしのゆめ/6月
</t>
  </si>
  <si>
    <t xml:space="preserve">もしも、こんなことが…/4月
想像したことを音読で表そう／こわれた千の楽器/4月
話を聞いて質問しよう/4月
わたしのクラスの「生き物図かん」/6月
山場のある物語を書こう/6月
四年生の本だな/7月
「和と洋新聞」を作ろう/10月
ブックトークをしよう/12月
</t>
  </si>
  <si>
    <t xml:space="preserve">見つけよう、ぴったりの言葉/5月
読書の広場②　ひろがる読書の世界/7月
写真から読み取る/9月
作ろう学級新聞/9月
作ろう！「ショートショート」/10月
ひろがる言葉　つながる　ひろがる/10月
読書の広場③　「読書発表会」をしよう/11月
クラスの「不思議ずかん」を作ろう/12月
自分の成長をふり返って/2月
</t>
  </si>
  <si>
    <t xml:space="preserve">なりきって書こう/4月
本のポップや帯を作ろう／神様の階段/7月
自分だけの詩集を作ろう/1月
心が動いたことを言葉に/2月
</t>
  </si>
  <si>
    <t xml:space="preserve">学びのとびら/4月
面積のくらべ方と表し方/1月
直方体と立方体/2月
</t>
  </si>
  <si>
    <t xml:space="preserve">垂直、平行と四角形/6月
直方体と立方体/2月
</t>
  </si>
  <si>
    <t xml:space="preserve">式と計算/10月
直方体と立方体/2月
</t>
  </si>
  <si>
    <t xml:space="preserve">垂直、平行と四角形/9月
式と計算/9月
立体/2月
</t>
  </si>
  <si>
    <t xml:space="preserve">算数の自由研究/7月
直方体と立方体/2月
</t>
  </si>
  <si>
    <t xml:space="preserve">直方体と立方体/2月
</t>
  </si>
  <si>
    <t xml:space="preserve">動物のからだのつくりと運動/4月
わたしの研究/7月
</t>
  </si>
  <si>
    <t xml:space="preserve">自由研究/7月
自由研究/9月
わたしたちの体と運動/10月
</t>
  </si>
  <si>
    <t xml:space="preserve">わたしの自由研究/7月
人の体のつくりと運動/2月
</t>
  </si>
  <si>
    <t xml:space="preserve">体のつくりと運動/5月
</t>
  </si>
  <si>
    <t xml:space="preserve">⾃由研究/7月
ヒトの体のつくりと運動/10月
</t>
  </si>
  <si>
    <t xml:space="preserve">&lt;音&gt;役わりをもとに音楽をつくろう/2月
</t>
  </si>
  <si>
    <t xml:space="preserve">いろいろなリズムを感じ取ろう/6月
</t>
  </si>
  <si>
    <t xml:space="preserve">へんてこ山の物語/7月
キラキラワールド／学校もりあげマスコット/12月
</t>
  </si>
  <si>
    <t xml:space="preserve">まぼろしの花/6月
おもしろだんボールボックス/10月
ポーズのひみつ/2月
</t>
  </si>
  <si>
    <t xml:space="preserve">●体の発育・発達/2月
</t>
  </si>
  <si>
    <t>ノーベル賞の生みの親　─アルフレッド・ノーベル─/12月
とべ！ ペットボトルロケット/付録</t>
  </si>
  <si>
    <t xml:space="preserve">十年後のわたしへ/3月
</t>
  </si>
  <si>
    <t xml:space="preserve">ぞうの重さを量る/5月
ひろがる言葉　つながる　ひろがる/10月
自分の成長をふり返って/2月
ひろがる言葉　これまで　これから/3月
</t>
  </si>
  <si>
    <t xml:space="preserve">風船でうちゅうへ/1月
四年生をふり返って/3月
</t>
  </si>
  <si>
    <t xml:space="preserve">きょう土の伝統・文化と先人たち　導入/10月
残したいもの　伝えたいもの/10月
谷に囲まれた台地に水を引く/11月
こけしをつくるまち・蔵王町/1月
</t>
  </si>
  <si>
    <t xml:space="preserve">地域で受けつがれてきたもの/10月
昔から今へと続くまちづくり/11月
焼き物を生かしたまちづくり/1月
</t>
  </si>
  <si>
    <t xml:space="preserve">地いきの伝統や文化と、先人のはたらき　導入/10月
わたしたちのまちに伝わるもの/10月
原野に水を引く/11月
伝統的な工業がさかんな地いき/1月
</t>
  </si>
  <si>
    <t xml:space="preserve">4年のふくしゅう/3月
</t>
  </si>
  <si>
    <t xml:space="preserve">4年のふくしゅう/2月
</t>
  </si>
  <si>
    <t xml:space="preserve">4年のまとめ/3月
</t>
  </si>
  <si>
    <t xml:space="preserve">ふく習/5月
ふく習/7月
ふく習/10月
ふく習/12月
ふく習/2月
もうすぐ5年生/3月
</t>
  </si>
  <si>
    <t xml:space="preserve">ふくしゅう/7月
ふくしゅう/12月
4年のふくしゅう/3月
</t>
  </si>
  <si>
    <t xml:space="preserve">科学者を知ろう/1月
理科の世界をふりかえろう/3月
</t>
  </si>
  <si>
    <t xml:space="preserve">この先を想ぞうしよう。/4月
</t>
  </si>
  <si>
    <t xml:space="preserve">&lt;音&gt;音の動き方を生かしてせんりつをつくろう/6月
曲に合った歌い方/7月
&lt;音&gt;音階をもとにして音楽をつくろう/12月
パートの役わり/12月
＊思いに合った表げん/1月
&lt;音&gt;役わりをもとに音楽をつくろう/2月
</t>
  </si>
  <si>
    <t xml:space="preserve">いろいろな音のひびきを楽しもう/11月
思いを音楽で表そう/2月
</t>
  </si>
  <si>
    <t xml:space="preserve">絵の具のぼうけん、たのしさ発見！/4月
つけて、のばして、生まれる形/4月
つないで組んで、すてきな形/5月
かみわざ！　小物入れ/6月
どろどろカッチン/9月
何にかこうかな（形と色でショートチャレンジ）/11月
つくって、つかって、たのしんで/1月
ほって表す不思議な花/2月
トントンつないで／ゆめいろらんぷ/3月
</t>
  </si>
  <si>
    <t xml:space="preserve">絵の具でゆめもよう/4月
コロコロガーレ/5月
立ち上がれ！ ねん土/5月
ほってすって見つけて/3月
</t>
  </si>
  <si>
    <t xml:space="preserve">かさ/5月
せきが空いているのに/11月
</t>
  </si>
  <si>
    <t xml:space="preserve">白いぼうし/5月
ごんぎつね/10月
くらしを便利にするために/1月
「便利」をさがそう/2月
</t>
  </si>
  <si>
    <t xml:space="preserve">白いぼうし/4月
ごんぎつね／コラム　言葉を分類しよう/9月
</t>
  </si>
  <si>
    <t xml:space="preserve">飛び出すハッピーカード/11月
</t>
  </si>
  <si>
    <t xml:space="preserve">カードでつたえる気持ち/12月
</t>
  </si>
  <si>
    <t>石油列車、東北へ向かって走れ!/2月
つたえたい「ありがとう」/付録</t>
  </si>
  <si>
    <t xml:space="preserve">お礼の気持ちを伝えよう/6月
</t>
  </si>
  <si>
    <t xml:space="preserve">「いただきます」「ごちそうさま」/6月
</t>
  </si>
  <si>
    <t xml:space="preserve">話を聞いて質問しよう/4月
お願いやお礼の手紙を書こう/9月
</t>
  </si>
  <si>
    <t xml:space="preserve">いろいろな手紙/6月
</t>
  </si>
  <si>
    <t xml:space="preserve">ブラジルからの転入生/6月
「祭り日」/10月
ONE TEAM ─ラグビー日本代表─/2月
</t>
  </si>
  <si>
    <t xml:space="preserve">想像したことを音読で表そう／こわれた千の楽器/4月
</t>
  </si>
  <si>
    <t xml:space="preserve">つないで　つないで/4月
人形げき　木竜うるし/3月
</t>
  </si>
  <si>
    <t xml:space="preserve">友情のかべ新聞/12月
</t>
  </si>
  <si>
    <t xml:space="preserve">ふりかえろう つなげよう/4月
ふりかえろう つなげよう/6月
ふりかえろう つなげよう/12月
</t>
  </si>
  <si>
    <t xml:space="preserve">みんなで算数をはじめよう！／算数で使いたい見方・考え方／ペントミノ/4月
</t>
  </si>
  <si>
    <t xml:space="preserve">ひびきのある歌声/5月
&lt;音&gt;音の動き方を生かしてせんりつをつくろう/6月
曲に合った歌い方/7月
&lt;音&gt;音階をもとにして音楽をつくろう/12月
パートの役わり/12月
＊思いに合った表げん/1月
&lt;音&gt;役わりをもとに音楽をつくろう/2月
〔音楽ランド〕飛べよツバメ 等/3月
</t>
  </si>
  <si>
    <t xml:space="preserve">音楽で心の輪を広げよう/4月
せんりつの重なりを感じ取ろう/10月
</t>
  </si>
  <si>
    <t xml:space="preserve">つながれ、広がれ！　だんボール/6月
飛び出すハッピーカード/11月
</t>
  </si>
  <si>
    <t xml:space="preserve">絵の具でゆめもよう/4月
</t>
  </si>
  <si>
    <t xml:space="preserve">貝がら/4月
レッド ─赤くて青いクレヨンの話─/6月
学級新聞作り/10月
</t>
  </si>
  <si>
    <t xml:space="preserve">もしも、こんなことが…/4月
クラスで話し合って決めよう/9月
聞いてほしいな、こんな出来事/11月
人物の気持ちの変化を伝え合おう／ごんぎつね/11月
自分なら、どちらを選ぶか/1月
</t>
  </si>
  <si>
    <t xml:space="preserve">写真から読み取る/9月
読書の広場③　「読書発表会」をしよう/11月
言葉の広場③　言葉が表す感じ、言葉から受ける感じ/11月
みんなが楽しめる新スポーツ/11月
手話であいさつをしよう/1月
</t>
  </si>
  <si>
    <t xml:space="preserve">力を合わせてばらばらに/4月
クラスみんなで決めるには/10月
心が動いたことを言葉に/2月
</t>
  </si>
  <si>
    <t xml:space="preserve">計算のしかたを考えよう/1月
</t>
  </si>
  <si>
    <t xml:space="preserve">面積/10月
算数を使って考えよう/3月
</t>
  </si>
  <si>
    <t xml:space="preserve">天気と気温/5月
電流のはたらき/5月
雨水のゆくえと地面のようす/6月
月や星の見え方/9月
自然のなかの水のすがた/9月
とじこめた空気と水/10月
物の体積と温度/11月
物のあたたまり方/12月
水のすがたと温度/1月
</t>
  </si>
  <si>
    <t xml:space="preserve">天気と気温/4月
電池のはたらき/5月
とじこめた空気や水/6月
星や月①星の明るさや色/7月
雨水のゆくえ/9月
星や月②月と星の位置の変化/10月
ものの温度と体積/11月
もののあたたまり方/1月
すがたを変える水/2月
</t>
  </si>
  <si>
    <t xml:space="preserve">1 日の気温と天気/5月
空気と水/5月
電気のはたらき/6月
雨水の流れ/6月
月や星の動き/9月
自然の中の水/10月
水の３つのすがた/11月
ものの体積と温度/11月
ものの温まり方/2月
</t>
  </si>
  <si>
    <t xml:space="preserve">天気による気温の変化/5月
電流のはたらき/6月
雨水と地面/9月
月の位置の変化/9月
とじこめた空気や水/10月
ものの温度と体積/11月
もののあたたまり方/11月
水のすがたの変化/1月
水のゆくえ/2月
</t>
  </si>
  <si>
    <t xml:space="preserve">天気と１⽇の気温/5月
地⾯を流れる⽔のゆくえ/5月
電気のはたらき/6月
⽉や星/9月
とじこめた空気や⽔/9月
ものの温度と体積/11月
もののあたたまり⽅/1月
⽔のすがた/2月
⽔のゆくえ/3月
</t>
  </si>
  <si>
    <t xml:space="preserve">はくとせんりつ/4月
かけ合いと重なり/9月
パートの役わり/12月
</t>
  </si>
  <si>
    <t xml:space="preserve">歌声のひびきを感じ取ろう/5月
せんりつのとくちょうを感じ取ろう/9月
</t>
  </si>
  <si>
    <t xml:space="preserve">つながれ、広がれ！　だんボール/6月
</t>
  </si>
  <si>
    <t xml:space="preserve">色合いひびき合い/9月
ようこそ！ ゆめのまちへ/1月
ポーズのひみつ/2月
</t>
  </si>
  <si>
    <t xml:space="preserve">どっちがいいか/4月
雨のバス停留所で/11月
</t>
  </si>
  <si>
    <t xml:space="preserve">漢字を使おう１/4月
図書館へ行こう/4月
漢字辞典の使い方/5月
漢字を使おう２/5月
じょうほうの…引用する/5月
わたしのクラスの「生き物図かん」/6月
漢字を使おう３/6月
人物の気持ちと行動を…/6月
山場のある物語を書こう/6月
漢字を使おう４/7月
ローマ字の書き方/7月
述語の形、だいじょうぶ？/7月
お願いやお礼の手紙を書こう/9月
漢字を使おう５/9月
文の組み立てと修飾語/9月
漢字を使おう６/10月
じょうほうの…観点を…/10月
「和と洋新聞」を作ろう/10月
つなぐ言葉/10月
聞いてほしいな、こんな出来事/11月
じゅく語の意味/11月
漢字を使おう７/11月
人物のせいかくと…/11月
言葉の意味と使い方/12月
漢字を使おう８/12月
漢字を使おう９/1月
自分なら、どちらを選ぶか/1月
調べたことをほうこくしよう/2月
漢字を使おう10/2月
同じ読み方の漢字/2月
漢字を使おう11/3月
</t>
  </si>
  <si>
    <t xml:space="preserve">漢字の広場①　漢字の部首/5月
漢字の広場①　三年生で…/5月
読書の広場①　分類をもとに本を見つけよう/6月
言葉の広場①　漢字辞典の使い方/6月
メモの取り方のくふう/6月
リーフレットでほうこく/6月
いろいろな手紙/6月
漢字の広場②　漢字の音を表す部分/7月
漢字の広場②　都道府県名に…/7月
漢字の広場②　三年生で…/7月
作ろう学級新聞/9月
漢字の広場③　送りがなのつけ方/9月
漢字の広場③　三年生で…/9月
言葉の広場②　修飾語/10月
漢字の広場④　いろいろな…/11月
漢字の広場④　三年生で…/11月
言葉の広場④　二つの…/12月
漢字の広場⑤　熟語のでき方/1月
漢字の広場⑤　三年生で…/1月
言葉の広場⑤　点を…/2月
漢字の広場⓺　同じ読み方…/2月
漢字の広場⓺　三年生で…/2月
</t>
  </si>
  <si>
    <t xml:space="preserve">自然災害からくらしを守る　導入/9月
風水害からくらしを守る/9月
</t>
  </si>
  <si>
    <t xml:space="preserve">自然災害にそなえるまちづくり　オリエンテーション/9月
地震にそなえるまちづくり／水害にそなえるまちづくり/9月
</t>
  </si>
  <si>
    <t xml:space="preserve">自然災害から人々を守る活動　導入/9月
自然災害から命を守る/9月
</t>
  </si>
  <si>
    <t xml:space="preserve">大きい数のしくみ/4月
折れ線グラフと表/4月
わり算の筆算(1)ーわる数が1けた/5月
角の大きさ/6月
小数のしくみ/6月
考える力をのばそう/7月
そろばん/7月
わり算の筆算(2)ーわる数が2けた/9月
倍の見方/9月
がい数の表し方と使い方/10月
算数で読みとこう/10月
計算のきまり/10月
垂直、平行と四角形/11月
分数/12月
変わり方調べ/12月
面積のくらべ方と表し方/1月
小数のかけ算とわり算/2月
どんな計算になるのかな？/2月
直方体と立方体/2月
考える力をのばそう/3月
算数で読みとこう/3月
4年のふくしゅう/3月
</t>
  </si>
  <si>
    <t xml:space="preserve">折れ線グラフと表/4月
読み取る力をのばそう/4月
わり算の筆算/4月
ふくしゅう、暗算/4月
角度/5月
1億より大きい数/5月
読み取る力をのばそう/5月
式と計算/6月
垂直、平行と四角形/6月
がい数/9月
2けたの数でわる計算/9月
読み取る力をのばそう/9月
変わり方/10月
倍とかけ算、わり算/10月
どんな計算するのかな/10月
小数/11月
面積/11月
そろばん/12月
小数と整数のかけ算・わり算/1月
分数/2月
読み取る力をのばそう/2月
直方体と立方体/2月
4年のふくしゅう/2月
</t>
  </si>
  <si>
    <t xml:space="preserve">大きい数/4月
折れ線グラフ/4月
ふりかえろう つなげよう/4月
わり算/4月
角/5月
(2けた)÷(1けた)の計算/5月
1けたでわるわり算/5月
しりょうの整理/6月
ふりかえろう つなげよう/6月
2けたでわるわり算/6月
倍の計算(1)/7月
算数をつかって/7月
垂直・平行と四角形/9月
倍の計算(2)～かんたんな割合～/9月
がい数/10月
式と計算/10月
小数/11月
そろばん/11月
面積/11月
ふりかえろう つなげよう/12月
算数をつかって/12月
計算のしかたを考えよう/1月
小数のかけ算とわり算/1月
倍の計算(3)～小数倍～/1月
分数/1月
直方体と立方体/2月
ともなって変わる量/2月
しりょうの活用/3月
4年のまとめ/3月
プログラミングのプ/3月
算数をつかって/3月
</t>
  </si>
  <si>
    <t xml:space="preserve">みんなで算数をはじめよう！／算数で使いたい見方・考え方／ペントミノ/4月
大きな数/4月
わり算の筆算/4月
折れ線グラフ/5月
油分け/5月
角/5月
2けたの数のわり算/6月
がい数/7月
こわれた電たく/7月
垂直、平行と四角形/9月
式と計算/9月
面積/10月
つないだ輪を切って/10月
整理のしかた/10月
くらべ方/11月
小数のしくみとたし算、ひき算/11月
変わり方/12月
そろばん/12月
方眼で九九を考えよう/12月
小数と整数のかけ算、わり算/1月
立体/2月
分数の大きさとたし算、ひき算/2月
部屋分けパズル/3月
算数を使って考えよう/3月
4年のまとめ/3月
</t>
  </si>
  <si>
    <t xml:space="preserve">一億をこえる数/4月
折れ線グラフ/4月
1けたでわるわり算の筆算/5月
ふく習/5月
角とその大きさ/5月
垂直・平行と四角形/6月
小 数/6月
見積もりを使って/7月
算数の自由研究/7月
ふく習/7月
２けたでわるわり算の筆算/9月
式と計算の順じょ/9月
割 合/10月
そろばん/10月
ふく習/10月
面 積/10月
がい数とその計算/11月
見方・考え方を深めよう/11月
小数のかけ算とわり算/11月
どんな計算になるのかな/12月
だれでしょう/12月
ふく習/12月
調べ方と整理のしかた/1月
見方・考え方を深めよう/1月
分 数/1月
ふく習/2月
変わり方/2月
直方体と立方体/2月
わくわくプログラミング/3月
わくわく SDGs/3月
もうすぐ5年生/3月
</t>
  </si>
  <si>
    <t xml:space="preserve">大きい数/4月
わり算(1)/4月
どんな計算になるか考えよう/5月
折れ線グラフと表/5月
角と角度/6月
およその数/6月
小数/6月
ふくしゅう/7月
わり算(2)/9月
倍の見方/9月
どんな計算になるか考えよう/9月
そろばん/9月
四角形/10月
式と計算/10月
面積/11月
分数/11月
ふくしゅう/12月
変わり方/1月
計算の見積もり/1月
小数のかけ算とわり算/1月
直方体と立方体/2月
算数ジャンプ/3月
4年のふくしゅう/3月
</t>
  </si>
  <si>
    <t xml:space="preserve">電流のはたらき/5月
とじこめた空気と水/10月
物の体積と温度/11月
物のあたたまり方/12月
水のすがたと温度/1月
</t>
  </si>
  <si>
    <t xml:space="preserve">とじこめた空気や水/6月
ものの温度と体積/11月
もののあたたまり方/1月
すがたを変える水/2月
</t>
  </si>
  <si>
    <t xml:space="preserve">空気と水/5月
電気のはたらき/6月
水の３つのすがた/11月
ものの体積と温度/11月
ものの温まり方/2月
</t>
  </si>
  <si>
    <t xml:space="preserve">電流のはたらき/6月
とじこめた空気や水/10月
ものの温度と体積/11月
もののあたたまり方/11月
</t>
  </si>
  <si>
    <t xml:space="preserve">電気のはたらき/6月
とじこめた空気や⽔/9月
みんなで使う理科室/11月
ものの温度と体積/11月
もののあたたまり⽅/1月
⽔のすがた/2月
</t>
  </si>
  <si>
    <t>良太のはんだん/11月
バス・ボイコット運動/付録</t>
  </si>
  <si>
    <t xml:space="preserve">くらしを便利にするために/1月
「便利」をさがそう/2月
</t>
  </si>
  <si>
    <t xml:space="preserve">クラスみんなで決めるには/10月
</t>
  </si>
  <si>
    <t>「結」をつないで ─白川郷─/9月
ホペイロのヤマさん/11月
みんなのためにできること/付録</t>
  </si>
  <si>
    <t xml:space="preserve">メモの取り方のくふう/6月
リーフレットでほうこく/6月
</t>
  </si>
  <si>
    <t xml:space="preserve">住みよいくらしをつくる　導入/5月
水はどこから/5月
ごみのしょりと利用/6月
きょう土の伝統・文化と先人たち　導入/10月
残したいもの　伝えたいもの/10月
谷に囲まれた台地に水を引く/11月
</t>
  </si>
  <si>
    <t xml:space="preserve">健康なくらしとまちづくり　オリエンテーション/5月
ごみはどこへ/5月
水はどこから/7月
ごみと水について学んだことを、くらしに役立てよう/9月
地域で受けつがれてきたもの/10月
昔から今へと続くまちづくり/11月
</t>
  </si>
  <si>
    <t xml:space="preserve">健康なくらしを守る仕事　導入/5月
ごみのしょりと活用/5月
くらしをささえる水/6月
地いきの伝統や文化と、先人のはたらき　導入/10月
わたしたちのまちに伝わるもの/10月
原野に水を引く/11月
</t>
  </si>
  <si>
    <t xml:space="preserve">お母さんのせいきゅう書/5月
ぼくの生まれた日 ─ドラえもん─/1月
</t>
  </si>
  <si>
    <t xml:space="preserve">物語が変化する場面をとらえよう／走れ/6月
題名の持つ意味について考えよう／一つの花/10月
考えたことを文章にまとめよう／世界一美しいぼくの村/3月
</t>
  </si>
  <si>
    <t xml:space="preserve">一つの花/6月
</t>
  </si>
  <si>
    <t xml:space="preserve">ギコギコ トントン クリエイター/6月
</t>
  </si>
  <si>
    <t xml:space="preserve">「一つの『青』」にねがいをこめて/7月
えがおの花大作戦/12月
</t>
  </si>
  <si>
    <t xml:space="preserve">クラスで話し合って決めよう/9月
ブックトークをしよう/12月
</t>
  </si>
  <si>
    <t xml:space="preserve">つないで　つないで/4月
ひろがる言葉　つながる　ひろがる/10月
みんなが楽しめる新スポーツ/11月
クラスの「不思議ずかん」を作ろう/12月
ひろがる言葉　これまで　これから/3月
</t>
  </si>
  <si>
    <t xml:space="preserve">クラスみんなで決めるには/10月
四年生をふり返って/3月
</t>
  </si>
  <si>
    <t xml:space="preserve">県の広がり/4月
住みよいくらしをつくる　導入/5月
水はどこから/5月
ごみのしょりと利用/6月
自然災害からくらしを守る　導入/9月
風水害からくらしを守る/9月
国際交流に取り組むまち・仙台市/2月
美しい景観を生かすまち・松島町／古いまちなみを生かすまち・登米市登米町/2月
</t>
  </si>
  <si>
    <t xml:space="preserve">県の地図を広げて/4月
健康なくらしとまちづくり　オリエンテーション/5月
ごみはどこへ/5月
水はどこから/7月
ごみと水について学んだことを、くらしに役立てよう/9月
自然災害にそなえるまちづくり　オリエンテーション/9月
地震にそなえるまちづくり／水害にそなえるまちづくり/9月
昔のよさを未来に伝えるまちづくり/2月
国際交流がさかんなまちづくり/2月
</t>
  </si>
  <si>
    <t xml:space="preserve">わたしたちの県のようす/4月
健康なくらしを守る仕事　導入/5月
ごみのしょりと活用/5月
くらしをささえる水/6月
自然災害から人々を守る活動　導入/9月
自然災害から命を守る/9月
土地の特色を生かした地いき/2月
世界とつながる地いき/2月
</t>
  </si>
  <si>
    <t xml:space="preserve">折れ線グラフと表/4月
算数で読みとこう/10月
4年のふくしゅう/3月
</t>
  </si>
  <si>
    <t xml:space="preserve">折れ線グラフと表/4月
4年のふくしゅう/2月
</t>
  </si>
  <si>
    <t xml:space="preserve">折れ線グラフ/4月
しりょうの整理/6月
しりょうの活用/3月
4年のまとめ/3月
</t>
  </si>
  <si>
    <t xml:space="preserve">折れ線グラフ/5月
整理のしかた/10月
4年のまとめ/3月
</t>
  </si>
  <si>
    <t xml:space="preserve">算数のとびら/4月
折れ線グラフ/4月
調べ方と整理のしかた/1月
もうすぐ5年生/3月
</t>
  </si>
  <si>
    <t xml:space="preserve">さあ、算数の学習をはじめよう！/4月
折れ線グラフと表/5月
4年のふくしゅう/3月
</t>
  </si>
  <si>
    <t xml:space="preserve">巻頭/4月
1年間をふりかえろう/3月
理科とSDGs／理科とプログラミング/3月
</t>
  </si>
  <si>
    <t xml:space="preserve">理科の世界をぼうけんしよう/4月
理科の世界をふりかえろう/3月
</t>
  </si>
  <si>
    <t xml:space="preserve">理科のガイダンス/4月
これまでの学習をつなげよう/3月
</t>
  </si>
  <si>
    <t xml:space="preserve">はくとせんりつ/4月
曲に合った歌い方/7月
日本と世界の音楽/11月
＊思いに合った表げん/1月
</t>
  </si>
  <si>
    <t xml:space="preserve">いろいろなリズムを感じ取ろう/6月
思いを音楽で表そう/2月
</t>
  </si>
  <si>
    <t xml:space="preserve">キラキラワールド／学校もりあげマスコット/12月
</t>
  </si>
  <si>
    <t xml:space="preserve">コロコロガーレ/5月
ここをつつんだら／つなぐんぐん/7月
ようこそ！ ゆめのまちへ/1月
</t>
  </si>
  <si>
    <t xml:space="preserve">ねがいをつみ上げた石橋/5月
わたしのまちの「とっておき」/10月
</t>
  </si>
  <si>
    <t xml:space="preserve">ことわざ・故事成語を使おう/9月
和室と洋室のよさをしょうかいしよう／くらしの中の和と洋/10月
百人一首に親しもう/12月
日本語の数え方について考えよう／数え方を生み出そう/1月
</t>
  </si>
  <si>
    <t xml:space="preserve">言葉の文化①　短歌の世界/6月
落語　ぞろぞろ/7月
言葉の文化②　「月」のつく言葉/10月
言葉の文化③　故事成語/12月
言葉の文化④　雪/2月
</t>
  </si>
  <si>
    <t xml:space="preserve">春の楽しみ/4月
カンジーはかせの都道…１/5月
短歌・俳句に…（一）/6月
カンジーはかせの都道…２/7月
夏の楽しみ/7月
秋の楽しみ/10月
未来につなぐ工芸品／工芸品のみりょくを伝えよう/11月
短歌・俳句に…（二）/11月
冬の楽しみ/12月
</t>
  </si>
  <si>
    <t xml:space="preserve">わたしたちの県　導入/4月
日本地図を広げて/4月
県の広がり/4月
きょう土の伝統・文化と先人たち　導入/10月
残したいもの　伝えたいもの/10月
谷に囲まれた台地に水を引く/11月
特色ある地いきと人々のくらし　導入/1月
こけしをつくるまち・蔵王町/1月
国際交流に取り組むまち・仙台市/2月
美しい景観を生かすまち・松島町／古いまちなみを生かすまち・登米市登米町/2月
いかす/3月
</t>
  </si>
  <si>
    <t xml:space="preserve">広げてみよう、市から県へ／みりょくがいっぱい！ 知りたいな、47都道府県/4月
県の地図を広げて/4月
地域で受けつがれてきたもの/10月
昔から今へと続くまちづくり/11月
わたしたちの県のまちづくり　オリエンテーション/1月
焼き物を生かしたまちづくり/1月
昔のよさを未来に伝えるまちづくり/2月
国際交流がさかんなまちづくり/2月
自分たちの県を外国の人にしょうかいしよう/3月
</t>
  </si>
  <si>
    <t xml:space="preserve">日本の47都道府県を旅してみよう/4月
わたしたちの県　導入/4月
わたしたちの県のようす/4月
地いきの伝統や文化と、先人のはたらき　導入/10月
わたしたちのまちに伝わるもの/10月
原野に水を引く/11月
わたしたちの住んでいる県　導入/1月
伝統的な工業がさかんな地いき/1月
土地の特色を生かした地いき/2月
世界とつながる地いき/2月
</t>
  </si>
  <si>
    <t xml:space="preserve">そろばん/7月
</t>
  </si>
  <si>
    <t xml:space="preserve">そろばん/12月
</t>
  </si>
  <si>
    <t xml:space="preserve">そろばん/11月
</t>
  </si>
  <si>
    <t xml:space="preserve">そろばん/10月
</t>
  </si>
  <si>
    <t xml:space="preserve">そろばん/9月
</t>
  </si>
  <si>
    <t xml:space="preserve">&lt;にっぽん&gt;さくら さくら（共）等/4月
&lt;にっぽん&gt;まきばの朝（共）/6月
&lt;にっぽん&gt;もみじ（共）/10月
日本と世界の音楽/11月
〔音楽ランド〕飛べよツバメ 等/3月
</t>
  </si>
  <si>
    <t xml:space="preserve">音楽で心の輪を広げよう/4月
歌声のひびきを感じ取ろう/5月
ちいきにつたわる音楽に親しもう/7月
せんりつの重なりを感じ取ろう/10月
日本の音楽でつながろう/1月
</t>
  </si>
  <si>
    <t xml:space="preserve">トントンつないで／ゆめいろらんぷ/3月
</t>
  </si>
  <si>
    <t xml:space="preserve">さくらのかけ橋/2月
</t>
  </si>
  <si>
    <t xml:space="preserve">和室と洋室のよさをしょうかいしよう／くらしの中の和と洋/10月
日本語の数え方について考えよう／数え方を生み出そう/1月
考えたことを文章にまとめよう／世界一美しいぼくの村/3月
</t>
  </si>
  <si>
    <t xml:space="preserve">言葉の文化③　故事成語/12月
</t>
  </si>
  <si>
    <t xml:space="preserve">本のポップや帯を作ろう／神様の階段/7月
スワンレイクのほとりで/3月
</t>
  </si>
  <si>
    <t xml:space="preserve">国際交流に取り組むまち・仙台市/2月
</t>
  </si>
  <si>
    <t xml:space="preserve">国際交流がさかんなまちづくり/2月
</t>
  </si>
  <si>
    <t xml:space="preserve">世界とつながる地いき/2月
</t>
  </si>
  <si>
    <t xml:space="preserve">大きい数のしくみ/4月
</t>
  </si>
  <si>
    <t xml:space="preserve">1億より大きい数/5月
</t>
  </si>
  <si>
    <t xml:space="preserve">大きな数/4月
</t>
  </si>
  <si>
    <t xml:space="preserve">一億をこえる数/4月
</t>
  </si>
  <si>
    <t xml:space="preserve">大きい数/4月
</t>
  </si>
  <si>
    <t xml:space="preserve">日本と世界の音楽/11月
</t>
  </si>
  <si>
    <t xml:space="preserve">木々を見つめて/5月
</t>
  </si>
  <si>
    <t xml:space="preserve">わすれられない気持ち/9月
</t>
  </si>
  <si>
    <t xml:space="preserve">レスキュー隊/9月
五百人からもらった命/3月
せいいっぱい生きる ─命の詩─/3月
</t>
  </si>
  <si>
    <t xml:space="preserve">題名の持つ意味について考えよう／一つの花/10月
</t>
  </si>
  <si>
    <t xml:space="preserve">一つの花/10月
ウミガメの命をつなぐ/12月
</t>
  </si>
  <si>
    <t xml:space="preserve">あたたかくなると/4月
動物のからだのつくりと運動/4月
暑くなると/6月
すずしくなると/10月
寒くなると/1月
生き物の１年をふり返って/2月
</t>
  </si>
  <si>
    <t xml:space="preserve">季節と生物①春の始まり/4月
季節と生物② 春/5月
季節と生物③ 夏/7月
季節と生物④夏の終わり/9月
わたしたちの体と運動/10月
季節と生物⑤ 秋/11月
季節と生物⑥ 冬/1月
季節と生物⑦春のおとずれ/3月
</t>
  </si>
  <si>
    <t xml:space="preserve">あたたかくなって/4月
暑い季節/7月
すずしくなると/10月
寒さの中でも/1月
人の体のつくりと運動/2月
</t>
  </si>
  <si>
    <t xml:space="preserve">季節と生き物/4月
体のつくりと運動/5月
夏と生き物/7月
秋と生き物/10月
冬と生き物/1月
生き物の1 年/3月
</t>
  </si>
  <si>
    <t xml:space="preserve">春の⽣き物/4月
夏の⽣き物/7月
ヒトの体のつくりと運動/10月
秋の⽣き物/11月
冬の⽣き物/1月
⽣き物の１年間/3月
</t>
  </si>
  <si>
    <t>アカウミガメの来るはま/10月
しぜんを守るエゾリス/2月
「里山」とともに/付録</t>
  </si>
  <si>
    <t xml:space="preserve">文章の組み立てをとらえよう／ヤドカリとイソギンチャク/5月
ふしぎ／よかったなあ/9月
</t>
  </si>
  <si>
    <t xml:space="preserve">春のうた/4月
白いぼうし/5月
花を見つける手がかり/5月
ウミガメの命をつなぐ/12月
詩を読もう　いろいろな詩/1月
</t>
  </si>
  <si>
    <t xml:space="preserve">春のうた/4月
白いぼうし/4月
本のポップや帯を作ろう／神様の階段/7月
忘れもの／ぼくは川/9月
秋の楽しみ/10月
自分だけの詩集を作ろう/1月
</t>
  </si>
  <si>
    <t xml:space="preserve">美しい景観を生かすまち・松島町／古いまちなみを生かすまち・登米市登米町/2月
</t>
  </si>
  <si>
    <t xml:space="preserve">あたたかくなると/4月
天気と気温/5月
雨水のゆくえと地面のようす/6月
暑くなると/6月
夏の星/7月
月や星の見え方/9月
自然のなかの水のすがた/9月
すずしくなると/10月
冬の星/1月
寒くなると/1月
生き物の１年をふり返って/2月
</t>
  </si>
  <si>
    <t xml:space="preserve">季節と生物①春の始まり/4月
天気と気温/4月
季節と生物② 春/5月
季節と生物③ 夏/7月
星や月①星の明るさや色/7月
季節と生物④夏の終わり/9月
雨水のゆくえ/9月
星や月②月と星の位置の変化/10月
季節と生物⑤ 秋/11月
星や月③ 冬の星/12月
季節と生物⑥ 冬/1月
季節と生物⑦春のおとずれ/3月
</t>
  </si>
  <si>
    <t xml:space="preserve">あたたかくなって/4月
1 日の気温と天気/5月
雨水の流れ/6月
暑い季節/7月
夏の星/7月
月や星の動き/9月
すずしくなると/10月
自然の中の水/10月
冬の星/1月
寒さの中でも/1月
</t>
  </si>
  <si>
    <t xml:space="preserve">季節と生き物/4月
天気による気温の変化/5月
夏と生き物/7月
夏の星/7月
雨水と地面/9月
月の位置の変化/9月
秋と生き物/10月
冬の星/1月
冬と生き物/1月
水のすがたの変化/1月
水のゆくえ/2月
生き物の1 年/3月
</t>
  </si>
  <si>
    <t xml:space="preserve">春の⽣き物/4月
天気と１⽇の気温/5月
地⾯を流れる⽔のゆくえ/5月
夏の⽣き物/7月
夏の夜空/7月
⽉や星/9月
秋の⽣き物/11月
冬の夜空/1月
冬の⽣き物/1月
⽔のゆくえ/3月
⽣き物の１年間/3月
</t>
  </si>
  <si>
    <t xml:space="preserve">&lt;にっぽん&gt;さくら さくら（共）等/4月
&lt;にっぽん&gt;もみじ（共）/10月
〔音楽ランド〕飛べよツバメ 等/3月
</t>
  </si>
  <si>
    <t xml:space="preserve">木々を見つめて/5月
わくわくネイチャーランド/10月
</t>
  </si>
  <si>
    <t xml:space="preserve">しぜんの形/4月
ひみつのすみか/10月
</t>
  </si>
  <si>
    <t xml:space="preserve">十さいのプレゼント/5月
</t>
  </si>
  <si>
    <t xml:space="preserve">ふしぎ／よかったなあ/9月
</t>
  </si>
  <si>
    <t xml:space="preserve">春のうた/4月
言葉の文化①　短歌の世界/6月
言葉の文化②　「月」のつく言葉/10月
詩を読もう　いろいろな詩/1月
言葉の文化④　雪/2月
</t>
  </si>
  <si>
    <t xml:space="preserve">風船でうちゅうへ/1月
</t>
  </si>
  <si>
    <t xml:space="preserve">&lt;にっぽん&gt;さくら さくら（共）等/4月
ひびきのある歌声/5月
&lt;にっぽん&gt;まきばの朝（共）/6月
かけ合いと重なり/9月
&lt;にっぽん&gt;もみじ（共）/10月
音楽のききどころ/1月
</t>
  </si>
  <si>
    <t xml:space="preserve">音楽で心の輪を広げよう/4月
歌声のひびきを感じ取ろう/5月
ちいきにつたわる音楽に親しもう/7月
せんりつのとくちょうを感じ取ろう/9月
せんりつの重なりを感じ取ろう/10月
いろいろな音のひびきを楽しもう/11月
日本の音楽でつながろう/1月
思いを音楽で表そう/2月
</t>
  </si>
  <si>
    <t xml:space="preserve">絵から聞こえる音/1月
トントンつないで／ゆめいろらんぷ/3月
</t>
  </si>
  <si>
    <t xml:space="preserve">しぜんの形/4月
光とかげから生まれる形/11月
まどをのぞいて/1月
ゴー！ ゴー！ ドリームカー/2月
</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</si>
  <si>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</si>
  <si>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</si>
  <si>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</si>
  <si>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</si>
  <si>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</si>
  <si>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</si>
  <si>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</si>
  <si>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</si>
  <si>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</si>
  <si>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</si>
  <si>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</si>
  <si>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</si>
  <si>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</si>
  <si>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</si>
  <si>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</si>
  <si>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</si>
  <si>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</si>
  <si>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三省堂</t>
  </si>
  <si>
    <t>Gakken</t>
    <phoneticPr fontId="16"/>
  </si>
  <si>
    <t>大修館書店</t>
    <phoneticPr fontId="16"/>
  </si>
  <si>
    <t xml:space="preserve">●体ほぐしの運動/4月
●多様な動きをつくる運動/4月
●かけっこ・リレー/5月
●マット運動/5月
●ゴール型（フラッグフット
ボール）/6月
●水泳運動/7月
●リズムダンス/9月
●鉄棒運動/9月
●ベースボール型 手（ティーボール）/10月
●投＋高跳び/10月
●ネット型（キャッチバレー
ボール）/11月
●小型ハードル走/11月
●多様な動きをつくる運動/12月
●跳び箱運動/1月
●表現運動/2月
●ゴール型 足（グリッドサッカー）/2月
</t>
    <phoneticPr fontId="16"/>
  </si>
  <si>
    <t>４年　全体計画例別葉（教科領域等と道徳との関連計画表）【内容項目別】　　2024年～2027年</t>
    <phoneticPr fontId="16"/>
  </si>
  <si>
    <t xml:space="preserve">図書館の達人になろう/4月
漢字辞典を使おう/4月
聞き取りメモのくふう／コラム　話し方や聞き方からつたわること/5月
漢字の広場①/5月
漢字の広場②/6月
つなぎ言葉の…/6月
じょうほう　要約…/6月
新聞をつくろう／コラム　アンケート調査のしかた/6月
パンフレットを読もう/9月
どう直したらいいかな/9月
いろいろな意味をもつ言葉/9月
ローマ字を使いこなそう/9月
漢字の広場③/9月
ごんぎつね／コラム　言葉を分類しよう/9月
漢字を正しく使おう/10月
慣用句/11月
漢字の広場④/11月
もしものときにそなえよう/12月
言葉から連想を広げて/1月
熟語の意味/1月
漢字の広場⑤/1月
つながりに気をつけよう/2月
心が動いたことを言葉に/2月
調べて話そう、生活調査隊/2月
漢字の広場⑥/3月
</t>
    <rPh sb="289" eb="291">
      <t>イミ</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</si>
</sst>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color theme="1"/>
      <name val="MS PGothic"/>
      <scheme val="minor"/>
    </font>
    <font>
      <b/>
      <sz val="11"/>
      <color theme="1"/>
      <name val="MS PGothic"/>
      <family val="3"/>
      <charset val="128"/>
    </font>
    <font>
      <sz val="11"/>
      <color theme="1"/>
      <name val="ＭＳ ゴシック"/>
      <family val="3"/>
      <charset val="128"/>
    </font>
    <font>
      <sz val="12"/>
      <color theme="1"/>
      <name val="ＭＳ ゴシック"/>
      <family val="3"/>
      <charset val="128"/>
    </font>
    <font>
      <sz val="9"/>
      <color theme="1"/>
      <name val="MS Mincho"/>
      <family val="1"/>
      <charset val="128"/>
    </font>
    <font>
      <sz val="8"/>
      <color theme="1"/>
      <name val="ＭＳ ゴシック"/>
      <family val="3"/>
      <charset val="128"/>
    </font>
    <font>
      <sz val="11"/>
      <name val="MS PGothic"/>
      <family val="3"/>
      <charset val="128"/>
    </font>
    <font>
      <sz val="8"/>
      <color theme="1"/>
      <name val="MS Mincho"/>
      <family val="1"/>
      <charset val="128"/>
    </font>
    <font>
      <sz val="7"/>
      <color theme="1"/>
      <name val="ＭＳ ゴシック"/>
      <family val="3"/>
      <charset val="128"/>
    </font>
    <font>
      <sz val="7"/>
      <color theme="1"/>
      <name val="MS PMincho"/>
      <family val="1"/>
      <charset val="128"/>
    </font>
    <font>
      <sz val="6"/>
      <color theme="1"/>
      <name val="MS PMincho"/>
      <family val="1"/>
      <charset val="128"/>
    </font>
    <font>
      <sz val="9"/>
      <color theme="1"/>
      <name val="&quot;MS Mincho&quot;"/>
    </font>
    <font>
      <sz val="11"/>
      <color theme="1"/>
      <name val="&quot;MS PGothic&quot;"/>
    </font>
    <font>
      <sz val="8"/>
      <color theme="1"/>
      <name val="&quot;MS Gothic&quot;"/>
    </font>
    <font>
      <sz val="7"/>
      <color theme="1"/>
      <name val="&quot;MS Gothic&quot;"/>
    </font>
    <font>
      <sz val="11"/>
      <color theme="1"/>
      <name val="&quot;MS Gothic&quot;"/>
    </font>
    <font>
      <sz val="6"/>
      <name val="MS PGothic"/>
      <family val="3"/>
      <charset val="128"/>
      <scheme val="minor"/>
    </font>
    <font>
      <b/>
      <sz val="11"/>
      <color theme="1"/>
      <name val="ＭＳ Ｐゴシック"/>
      <family val="3"/>
      <charset val="128"/>
    </font>
  </fonts>
  <fills count="2">
    <fill>
      <patternFill patternType="none"/>
    </fill>
    <fill>
      <patternFill patternType="gray125"/>
    </fill>
  </fills>
  <borders count="69">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uble">
        <color rgb="FF000000"/>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thin">
        <color rgb="FF000000"/>
      </top>
      <bottom style="hair">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hair">
        <color rgb="FF000000"/>
      </top>
      <bottom/>
      <diagonal/>
    </border>
    <border>
      <left/>
      <right style="hair">
        <color rgb="FF000000"/>
      </right>
      <top style="hair">
        <color rgb="FF000000"/>
      </top>
      <bottom/>
      <diagonal/>
    </border>
    <border>
      <left style="hair">
        <color rgb="FF000000"/>
      </left>
      <right style="double">
        <color rgb="FF000000"/>
      </right>
      <top style="hair">
        <color rgb="FF000000"/>
      </top>
      <bottom/>
      <diagonal/>
    </border>
    <border>
      <left style="double">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double">
        <color rgb="FF000000"/>
      </left>
      <right style="thin">
        <color rgb="FF000000"/>
      </right>
      <top/>
      <bottom/>
      <diagonal/>
    </border>
    <border>
      <left style="thin">
        <color rgb="FF000000"/>
      </left>
      <right style="double">
        <color rgb="FF000000"/>
      </right>
      <top/>
      <bottom style="thin">
        <color rgb="FF000000"/>
      </bottom>
      <diagonal/>
    </border>
    <border>
      <left/>
      <right style="hair">
        <color rgb="FF000000"/>
      </right>
      <top/>
      <bottom style="thin">
        <color rgb="FF000000"/>
      </bottom>
      <diagonal/>
    </border>
    <border>
      <left style="hair">
        <color rgb="FF000000"/>
      </left>
      <right style="double">
        <color rgb="FF000000"/>
      </right>
      <top/>
      <bottom style="thin">
        <color rgb="FF000000"/>
      </bottom>
      <diagonal/>
    </border>
    <border>
      <left style="double">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double">
        <color rgb="FF000000"/>
      </left>
      <right style="thin">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diagonal/>
    </border>
    <border>
      <left style="double">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hair">
        <color rgb="FF000000"/>
      </left>
      <right style="double">
        <color rgb="FF000000"/>
      </right>
      <top/>
      <bottom style="hair">
        <color rgb="FF000000"/>
      </bottom>
      <diagonal/>
    </border>
    <border>
      <left style="thin">
        <color rgb="FF000000"/>
      </left>
      <right style="thin">
        <color rgb="FF000000"/>
      </right>
      <top style="hair">
        <color rgb="FF000000"/>
      </top>
      <bottom/>
      <diagonal/>
    </border>
    <border>
      <left style="double">
        <color rgb="FF000000"/>
      </left>
      <right style="hair">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double">
        <color rgb="FF000000"/>
      </right>
      <top style="hair">
        <color rgb="FF000000"/>
      </top>
      <bottom style="thin">
        <color rgb="FF000000"/>
      </bottom>
      <diagonal/>
    </border>
    <border>
      <left style="double">
        <color rgb="FF000000"/>
      </left>
      <right style="thin">
        <color rgb="FF000000"/>
      </right>
      <top style="hair">
        <color rgb="FF000000"/>
      </top>
      <bottom style="thin">
        <color rgb="FF000000"/>
      </bottom>
      <diagonal/>
    </border>
    <border>
      <left style="thin">
        <color rgb="FF000000"/>
      </left>
      <right style="hair">
        <color rgb="FF000000"/>
      </right>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diagonal/>
    </border>
    <border>
      <left/>
      <right/>
      <top style="hair">
        <color rgb="FF000000"/>
      </top>
      <bottom/>
      <diagonal/>
    </border>
    <border>
      <left style="hair">
        <color rgb="FF000000"/>
      </left>
      <right/>
      <top style="hair">
        <color rgb="FF000000"/>
      </top>
      <bottom/>
      <diagonal/>
    </border>
    <border>
      <left style="hair">
        <color rgb="FF000000"/>
      </left>
      <right style="thin">
        <color rgb="FF000000"/>
      </right>
      <top style="hair">
        <color rgb="FF000000"/>
      </top>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139">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5" fillId="0" borderId="0" xfId="0" applyFont="1" applyAlignment="1">
      <alignment vertical="center" shrinkToFit="1"/>
    </xf>
    <xf numFmtId="0" fontId="4" fillId="0" borderId="0" xfId="0" applyFont="1" applyAlignment="1">
      <alignment horizontal="center" vertical="center" shrinkToFit="1"/>
    </xf>
    <xf numFmtId="0" fontId="8" fillId="0" borderId="14" xfId="0" applyFont="1" applyBorder="1" applyAlignment="1">
      <alignment horizontal="center" vertical="center" wrapText="1"/>
    </xf>
    <xf numFmtId="0" fontId="9"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vertical="center" wrapText="1"/>
    </xf>
    <xf numFmtId="0" fontId="10" fillId="0" borderId="33" xfId="0" applyFont="1" applyBorder="1" applyAlignment="1">
      <alignment vertical="top" wrapText="1"/>
    </xf>
    <xf numFmtId="0" fontId="10" fillId="0" borderId="21" xfId="0" applyFont="1" applyBorder="1" applyAlignment="1">
      <alignment vertical="top" wrapText="1"/>
    </xf>
    <xf numFmtId="0" fontId="10" fillId="0" borderId="34" xfId="0" applyFont="1" applyBorder="1" applyAlignment="1">
      <alignment vertical="top" wrapText="1"/>
    </xf>
    <xf numFmtId="176" fontId="10" fillId="0" borderId="35" xfId="0" applyNumberFormat="1" applyFont="1" applyBorder="1" applyAlignment="1">
      <alignment vertical="top" wrapText="1"/>
    </xf>
    <xf numFmtId="176" fontId="10" fillId="0" borderId="36" xfId="0" applyNumberFormat="1" applyFont="1" applyBorder="1" applyAlignment="1">
      <alignment vertical="top" wrapText="1"/>
    </xf>
    <xf numFmtId="0" fontId="10" fillId="0" borderId="22" xfId="0" applyFont="1" applyBorder="1" applyAlignment="1">
      <alignment horizontal="left" vertical="top" wrapText="1"/>
    </xf>
    <xf numFmtId="176" fontId="10" fillId="0" borderId="37" xfId="0" applyNumberFormat="1" applyFont="1" applyBorder="1" applyAlignment="1">
      <alignment horizontal="left" vertical="top" wrapText="1"/>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9" fillId="0" borderId="0" xfId="0" applyFont="1" applyAlignment="1">
      <alignment vertical="center" wrapText="1"/>
    </xf>
    <xf numFmtId="0" fontId="10" fillId="0" borderId="40" xfId="0" applyFont="1" applyBorder="1" applyAlignment="1">
      <alignment vertical="top" wrapText="1"/>
    </xf>
    <xf numFmtId="176" fontId="10" fillId="0" borderId="21" xfId="0" applyNumberFormat="1" applyFont="1" applyBorder="1" applyAlignment="1">
      <alignment vertical="top" wrapText="1"/>
    </xf>
    <xf numFmtId="176" fontId="10" fillId="0" borderId="22" xfId="0" applyNumberFormat="1" applyFont="1" applyBorder="1" applyAlignment="1">
      <alignment vertical="top" wrapText="1"/>
    </xf>
    <xf numFmtId="176" fontId="10" fillId="0" borderId="23" xfId="0" applyNumberFormat="1" applyFont="1" applyBorder="1" applyAlignment="1">
      <alignment horizontal="left" vertical="top" wrapText="1"/>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8" fillId="0" borderId="43" xfId="0" applyFont="1" applyBorder="1" applyAlignment="1">
      <alignment vertical="center" wrapText="1"/>
    </xf>
    <xf numFmtId="0" fontId="10" fillId="0" borderId="35" xfId="0" applyFont="1" applyBorder="1" applyAlignment="1">
      <alignment vertical="top" wrapText="1"/>
    </xf>
    <xf numFmtId="0" fontId="10" fillId="0" borderId="44" xfId="0" applyFont="1" applyBorder="1" applyAlignment="1">
      <alignment vertical="top" wrapText="1"/>
    </xf>
    <xf numFmtId="176" fontId="10" fillId="0" borderId="22" xfId="0" applyNumberFormat="1" applyFont="1" applyBorder="1" applyAlignment="1">
      <alignment horizontal="left" vertical="top" wrapText="1"/>
    </xf>
    <xf numFmtId="0" fontId="8" fillId="0" borderId="45" xfId="0" applyFont="1" applyBorder="1" applyAlignment="1">
      <alignment vertical="center" wrapText="1"/>
    </xf>
    <xf numFmtId="0" fontId="10" fillId="0" borderId="46" xfId="0" applyFont="1" applyBorder="1" applyAlignment="1">
      <alignment vertical="top" wrapText="1"/>
    </xf>
    <xf numFmtId="0" fontId="10" fillId="0" borderId="20" xfId="0" applyFont="1" applyBorder="1" applyAlignment="1">
      <alignment vertical="top" wrapText="1"/>
    </xf>
    <xf numFmtId="176" fontId="10" fillId="0" borderId="34" xfId="0" applyNumberFormat="1" applyFont="1" applyBorder="1" applyAlignment="1">
      <alignment horizontal="left" vertical="top" wrapText="1"/>
    </xf>
    <xf numFmtId="0" fontId="10" fillId="0" borderId="36" xfId="0" applyFont="1" applyBorder="1" applyAlignment="1">
      <alignment horizontal="left" vertical="top" wrapText="1"/>
    </xf>
    <xf numFmtId="0" fontId="8" fillId="0" borderId="47" xfId="0" applyFont="1" applyBorder="1" applyAlignment="1">
      <alignment vertical="center" wrapText="1"/>
    </xf>
    <xf numFmtId="0" fontId="10" fillId="0" borderId="48" xfId="0" applyFont="1" applyBorder="1" applyAlignment="1">
      <alignment vertical="top" wrapText="1"/>
    </xf>
    <xf numFmtId="0" fontId="10" fillId="0" borderId="28" xfId="0" applyFont="1" applyBorder="1" applyAlignment="1">
      <alignment vertical="top" wrapText="1"/>
    </xf>
    <xf numFmtId="0" fontId="10" fillId="0" borderId="49" xfId="0" applyFont="1" applyBorder="1" applyAlignment="1">
      <alignment vertical="top" wrapText="1"/>
    </xf>
    <xf numFmtId="176" fontId="10" fillId="0" borderId="28" xfId="0" applyNumberFormat="1" applyFont="1" applyBorder="1" applyAlignment="1">
      <alignment vertical="top" wrapText="1"/>
    </xf>
    <xf numFmtId="176" fontId="10" fillId="0" borderId="29" xfId="0" applyNumberFormat="1" applyFont="1" applyBorder="1" applyAlignment="1">
      <alignment vertical="top" wrapText="1"/>
    </xf>
    <xf numFmtId="0" fontId="10" fillId="0" borderId="29" xfId="0" applyFont="1" applyBorder="1" applyAlignment="1">
      <alignment horizontal="left" vertical="top" wrapText="1"/>
    </xf>
    <xf numFmtId="176" fontId="10" fillId="0" borderId="30" xfId="0" applyNumberFormat="1" applyFont="1" applyBorder="1" applyAlignment="1">
      <alignment horizontal="left" vertical="top" wrapText="1"/>
    </xf>
    <xf numFmtId="0" fontId="10" fillId="0" borderId="50" xfId="0" applyFont="1" applyBorder="1" applyAlignment="1">
      <alignment horizontal="left" vertical="top" wrapText="1"/>
    </xf>
    <xf numFmtId="0" fontId="10" fillId="0" borderId="13" xfId="0" applyFont="1" applyBorder="1" applyAlignment="1">
      <alignment horizontal="left" vertical="top" wrapText="1"/>
    </xf>
    <xf numFmtId="0" fontId="10" fillId="0" borderId="47" xfId="0" applyFont="1" applyBorder="1" applyAlignment="1">
      <alignment horizontal="left" vertical="top" wrapText="1"/>
    </xf>
    <xf numFmtId="0" fontId="11" fillId="0" borderId="1" xfId="0" applyFont="1" applyBorder="1" applyAlignment="1">
      <alignment vertical="center"/>
    </xf>
    <xf numFmtId="0" fontId="12" fillId="0" borderId="1" xfId="0" applyFont="1" applyBorder="1" applyAlignment="1">
      <alignment vertical="center"/>
    </xf>
    <xf numFmtId="0" fontId="13" fillId="0" borderId="51" xfId="0" applyFont="1" applyBorder="1" applyAlignment="1">
      <alignment vertical="center" wrapText="1"/>
    </xf>
    <xf numFmtId="0" fontId="13" fillId="0" borderId="39" xfId="0" applyFont="1" applyBorder="1" applyAlignment="1">
      <alignment vertical="center" wrapText="1"/>
    </xf>
    <xf numFmtId="0" fontId="13" fillId="0" borderId="51" xfId="0" applyFont="1" applyBorder="1" applyAlignment="1">
      <alignment vertical="center"/>
    </xf>
    <xf numFmtId="0" fontId="13" fillId="0" borderId="39" xfId="0" applyFont="1" applyBorder="1" applyAlignment="1">
      <alignment vertical="center"/>
    </xf>
    <xf numFmtId="0" fontId="13" fillId="0" borderId="52" xfId="0" applyFont="1" applyBorder="1" applyAlignment="1">
      <alignment vertical="center"/>
    </xf>
    <xf numFmtId="0" fontId="13" fillId="0" borderId="53" xfId="0" applyFont="1" applyBorder="1" applyAlignment="1">
      <alignment vertical="center"/>
    </xf>
    <xf numFmtId="0" fontId="1" fillId="0" borderId="0" xfId="0" applyFont="1" applyAlignment="1">
      <alignment vertical="center"/>
    </xf>
    <xf numFmtId="0" fontId="5" fillId="0" borderId="0" xfId="0" applyFont="1" applyAlignment="1">
      <alignment horizontal="center" vertical="center" shrinkToFit="1"/>
    </xf>
    <xf numFmtId="0" fontId="4" fillId="0" borderId="0" xfId="0" applyFont="1" applyAlignment="1">
      <alignment horizontal="left" vertical="center"/>
    </xf>
    <xf numFmtId="0" fontId="5" fillId="0" borderId="1" xfId="0" applyFont="1" applyBorder="1" applyAlignment="1">
      <alignment vertical="center" shrinkToFit="1"/>
    </xf>
    <xf numFmtId="0" fontId="14" fillId="0" borderId="33" xfId="0" applyFont="1" applyBorder="1" applyAlignment="1">
      <alignment horizontal="center" vertical="center" wrapText="1"/>
    </xf>
    <xf numFmtId="0" fontId="14" fillId="0" borderId="52"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10" fillId="0" borderId="55" xfId="0" applyFont="1" applyBorder="1" applyAlignment="1">
      <alignment horizontal="left" vertical="top" wrapText="1"/>
    </xf>
    <xf numFmtId="0" fontId="10" fillId="0" borderId="56" xfId="0" applyFont="1" applyBorder="1" applyAlignment="1">
      <alignment horizontal="left" vertical="top" wrapText="1"/>
    </xf>
    <xf numFmtId="0" fontId="10" fillId="0" borderId="56" xfId="0" applyFont="1" applyBorder="1" applyAlignment="1">
      <alignment vertical="top" wrapText="1"/>
    </xf>
    <xf numFmtId="0" fontId="10" fillId="0" borderId="22" xfId="0" applyFont="1" applyBorder="1" applyAlignment="1">
      <alignment vertical="top" wrapText="1"/>
    </xf>
    <xf numFmtId="0" fontId="10" fillId="0" borderId="57" xfId="0" applyFont="1" applyBorder="1" applyAlignment="1">
      <alignment horizontal="left" vertical="top" wrapText="1"/>
    </xf>
    <xf numFmtId="0" fontId="10" fillId="0" borderId="23" xfId="0" applyFont="1" applyBorder="1" applyAlignment="1">
      <alignment horizontal="left" vertical="top" wrapText="1"/>
    </xf>
    <xf numFmtId="0" fontId="10" fillId="0" borderId="60" xfId="0" applyFont="1" applyBorder="1" applyAlignment="1">
      <alignment horizontal="left" vertical="top" wrapText="1"/>
    </xf>
    <xf numFmtId="0" fontId="10" fillId="0" borderId="61" xfId="0" applyFont="1" applyBorder="1" applyAlignment="1">
      <alignment horizontal="left" vertical="top" wrapText="1"/>
    </xf>
    <xf numFmtId="0" fontId="10" fillId="0" borderId="61" xfId="0" applyFont="1" applyBorder="1" applyAlignment="1">
      <alignment vertical="top" wrapText="1"/>
    </xf>
    <xf numFmtId="0" fontId="10" fillId="0" borderId="36" xfId="0" applyFont="1" applyBorder="1" applyAlignment="1">
      <alignment vertical="top" wrapText="1"/>
    </xf>
    <xf numFmtId="0" fontId="10" fillId="0" borderId="62" xfId="0" applyFont="1" applyBorder="1" applyAlignment="1">
      <alignment horizontal="left" vertical="top" wrapText="1"/>
    </xf>
    <xf numFmtId="0" fontId="10" fillId="0" borderId="37" xfId="0" applyFont="1" applyBorder="1" applyAlignment="1">
      <alignment horizontal="left" vertical="top" wrapText="1"/>
    </xf>
    <xf numFmtId="0" fontId="10" fillId="0" borderId="63" xfId="0" applyFont="1" applyBorder="1" applyAlignment="1">
      <alignment vertical="top" wrapText="1"/>
    </xf>
    <xf numFmtId="0" fontId="10" fillId="0" borderId="64" xfId="0" applyFont="1" applyBorder="1" applyAlignment="1">
      <alignment horizontal="left" vertical="top" wrapText="1"/>
    </xf>
    <xf numFmtId="0" fontId="10" fillId="0" borderId="19" xfId="0" applyFont="1" applyBorder="1" applyAlignment="1">
      <alignment horizontal="left" vertical="top" wrapText="1"/>
    </xf>
    <xf numFmtId="0" fontId="10" fillId="0" borderId="19" xfId="0" applyFont="1" applyBorder="1" applyAlignment="1">
      <alignment vertical="top" wrapText="1"/>
    </xf>
    <xf numFmtId="0" fontId="10" fillId="0" borderId="65" xfId="0" applyFont="1" applyBorder="1" applyAlignment="1">
      <alignment horizontal="left" vertical="top" wrapText="1"/>
    </xf>
    <xf numFmtId="0" fontId="10" fillId="0" borderId="66" xfId="0" applyFont="1" applyBorder="1" applyAlignment="1">
      <alignment horizontal="left" vertical="top" wrapText="1"/>
    </xf>
    <xf numFmtId="0" fontId="10" fillId="0" borderId="12" xfId="0" applyFont="1" applyBorder="1" applyAlignment="1">
      <alignment horizontal="left" vertical="top" wrapText="1"/>
    </xf>
    <xf numFmtId="0" fontId="10" fillId="0" borderId="58" xfId="0" applyFont="1" applyBorder="1" applyAlignment="1">
      <alignment horizontal="left" vertical="top" wrapText="1"/>
    </xf>
    <xf numFmtId="0" fontId="10" fillId="0" borderId="58" xfId="0" applyFont="1" applyBorder="1" applyAlignment="1">
      <alignment vertical="top" wrapText="1"/>
    </xf>
    <xf numFmtId="0" fontId="10" fillId="0" borderId="29" xfId="0" applyFont="1" applyBorder="1" applyAlignment="1">
      <alignment vertical="top" wrapText="1"/>
    </xf>
    <xf numFmtId="0" fontId="10" fillId="0" borderId="59" xfId="0" applyFont="1" applyBorder="1" applyAlignment="1">
      <alignment horizontal="left" vertical="top" wrapText="1"/>
    </xf>
    <xf numFmtId="0" fontId="10" fillId="0" borderId="30" xfId="0" applyFont="1" applyBorder="1" applyAlignment="1">
      <alignment horizontal="left" vertical="top" wrapText="1"/>
    </xf>
    <xf numFmtId="0" fontId="15" fillId="0" borderId="2" xfId="0" applyFont="1" applyBorder="1" applyAlignment="1">
      <alignment vertical="center"/>
    </xf>
    <xf numFmtId="0" fontId="15" fillId="0" borderId="67" xfId="0" applyFont="1" applyBorder="1" applyAlignment="1">
      <alignment vertical="center"/>
    </xf>
    <xf numFmtId="0" fontId="12" fillId="0" borderId="0" xfId="0" applyFont="1" applyAlignment="1">
      <alignment vertical="center"/>
    </xf>
    <xf numFmtId="0" fontId="14" fillId="0" borderId="6" xfId="0" applyFont="1" applyBorder="1" applyAlignment="1">
      <alignment horizontal="center" vertical="center"/>
    </xf>
    <xf numFmtId="0" fontId="14" fillId="0" borderId="68" xfId="0" applyFont="1" applyBorder="1" applyAlignment="1">
      <alignment horizontal="center" vertical="center"/>
    </xf>
    <xf numFmtId="0" fontId="14" fillId="0" borderId="53" xfId="0" applyFont="1" applyBorder="1" applyAlignment="1">
      <alignment horizontal="center" vertical="center"/>
    </xf>
    <xf numFmtId="0" fontId="14" fillId="0" borderId="10" xfId="0" applyFont="1" applyBorder="1" applyAlignment="1">
      <alignment horizontal="center" vertical="center"/>
    </xf>
    <xf numFmtId="0" fontId="12" fillId="0" borderId="68" xfId="0" applyFont="1" applyBorder="1" applyAlignment="1">
      <alignment vertical="center"/>
    </xf>
    <xf numFmtId="0" fontId="17" fillId="0" borderId="1" xfId="0" applyFont="1" applyBorder="1" applyAlignment="1">
      <alignment vertical="center"/>
    </xf>
    <xf numFmtId="0" fontId="8" fillId="0" borderId="2" xfId="0" applyFont="1" applyBorder="1" applyAlignment="1">
      <alignment horizontal="center" vertical="center" wrapText="1"/>
    </xf>
    <xf numFmtId="0" fontId="6" fillId="0" borderId="6" xfId="0" applyFont="1" applyBorder="1" applyAlignment="1">
      <alignment vertical="center"/>
    </xf>
    <xf numFmtId="0" fontId="6" fillId="0" borderId="10" xfId="0" applyFont="1" applyBorder="1" applyAlignment="1">
      <alignment vertical="center"/>
    </xf>
    <xf numFmtId="0" fontId="8" fillId="0" borderId="18" xfId="0" applyFont="1" applyBorder="1" applyAlignment="1">
      <alignment horizontal="center" vertical="center" wrapText="1"/>
    </xf>
    <xf numFmtId="0" fontId="6" fillId="0" borderId="25" xfId="0" applyFont="1" applyBorder="1" applyAlignment="1">
      <alignment vertical="center"/>
    </xf>
    <xf numFmtId="0" fontId="8" fillId="0" borderId="19" xfId="0" applyFont="1" applyBorder="1" applyAlignment="1">
      <alignment horizontal="center" vertical="center" wrapText="1"/>
    </xf>
    <xf numFmtId="0" fontId="6" fillId="0" borderId="26"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0" xfId="0" applyFont="1" applyAlignment="1">
      <alignment horizontal="center" vertical="center"/>
    </xf>
    <xf numFmtId="0" fontId="0" fillId="0" borderId="0" xfId="0" applyAlignment="1">
      <alignment vertical="center"/>
    </xf>
    <xf numFmtId="0" fontId="5" fillId="0" borderId="7" xfId="0" applyFont="1" applyBorder="1" applyAlignment="1">
      <alignment horizontal="center" vertical="center" shrinkToFit="1"/>
    </xf>
    <xf numFmtId="0" fontId="6" fillId="0" borderId="8" xfId="0" applyFont="1" applyBorder="1" applyAlignment="1">
      <alignment vertical="center"/>
    </xf>
    <xf numFmtId="0" fontId="6" fillId="0" borderId="9" xfId="0" applyFont="1" applyBorder="1" applyAlignment="1">
      <alignment vertical="center"/>
    </xf>
    <xf numFmtId="0" fontId="5" fillId="0" borderId="0" xfId="0" applyFont="1" applyAlignment="1">
      <alignment vertical="center" shrinkToFit="1"/>
    </xf>
    <xf numFmtId="0" fontId="8" fillId="0" borderId="2" xfId="0" applyFont="1" applyBorder="1" applyAlignment="1">
      <alignment horizontal="left" vertical="top"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27" xfId="0" applyFont="1" applyBorder="1" applyAlignment="1">
      <alignment vertical="center"/>
    </xf>
    <xf numFmtId="0" fontId="5" fillId="0" borderId="11" xfId="0" applyFont="1" applyBorder="1" applyAlignment="1">
      <alignment horizontal="center" vertical="center" shrinkToFit="1"/>
    </xf>
    <xf numFmtId="0" fontId="6" fillId="0" borderId="12" xfId="0" applyFont="1" applyBorder="1" applyAlignment="1">
      <alignment vertical="center"/>
    </xf>
    <xf numFmtId="0" fontId="6" fillId="0" borderId="13" xfId="0" applyFont="1" applyBorder="1" applyAlignment="1">
      <alignment vertical="center"/>
    </xf>
    <xf numFmtId="0" fontId="8" fillId="0" borderId="8" xfId="0" applyFont="1" applyBorder="1" applyAlignment="1">
      <alignment horizontal="center" vertical="center" wrapText="1"/>
    </xf>
    <xf numFmtId="0" fontId="6" fillId="0" borderId="15" xfId="0" applyFont="1" applyBorder="1" applyAlignment="1">
      <alignment vertical="center"/>
    </xf>
    <xf numFmtId="0" fontId="8" fillId="0" borderId="17" xfId="0" applyFont="1" applyBorder="1" applyAlignment="1">
      <alignment horizontal="center" vertical="center" wrapText="1"/>
    </xf>
    <xf numFmtId="0" fontId="6" fillId="0" borderId="24" xfId="0" applyFont="1" applyBorder="1" applyAlignment="1">
      <alignment vertical="center"/>
    </xf>
    <xf numFmtId="0" fontId="6" fillId="0" borderId="31" xfId="0" applyFont="1" applyBorder="1" applyAlignment="1">
      <alignment vertical="center"/>
    </xf>
    <xf numFmtId="0" fontId="5" fillId="0" borderId="0" xfId="0" applyFont="1" applyAlignment="1">
      <alignment horizontal="center" vertical="center" shrinkToFit="1"/>
    </xf>
    <xf numFmtId="0" fontId="8" fillId="0" borderId="57" xfId="0" applyFont="1" applyBorder="1" applyAlignment="1">
      <alignment horizontal="center" vertical="center" wrapText="1"/>
    </xf>
    <xf numFmtId="0" fontId="6" fillId="0" borderId="56" xfId="0" applyFont="1" applyBorder="1" applyAlignment="1">
      <alignment vertical="center"/>
    </xf>
    <xf numFmtId="0" fontId="6" fillId="0" borderId="55" xfId="0" applyFont="1" applyBorder="1" applyAlignment="1">
      <alignment vertical="center"/>
    </xf>
    <xf numFmtId="0" fontId="6" fillId="0" borderId="42" xfId="0" applyFont="1" applyBorder="1" applyAlignment="1">
      <alignment vertical="center"/>
    </xf>
    <xf numFmtId="0" fontId="8" fillId="0" borderId="54" xfId="0" applyFont="1" applyBorder="1" applyAlignment="1">
      <alignment horizontal="center" vertical="center" wrapText="1"/>
    </xf>
    <xf numFmtId="0" fontId="8" fillId="0" borderId="8"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13</xdr:col>
      <xdr:colOff>200025</xdr:colOff>
      <xdr:row>0</xdr:row>
      <xdr:rowOff>19050</xdr:rowOff>
    </xdr:from>
    <xdr:ext cx="1381125" cy="171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26</xdr:col>
      <xdr:colOff>809625</xdr:colOff>
      <xdr:row>0</xdr:row>
      <xdr:rowOff>38100</xdr:rowOff>
    </xdr:from>
    <xdr:ext cx="1390650" cy="1714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defaultColWidth="12.625" defaultRowHeight="15" customHeight="1"/>
  <cols>
    <col min="1" max="1" width="16.125" customWidth="1"/>
    <col min="2" max="2" width="15.625" customWidth="1"/>
    <col min="3" max="3" width="14.625" customWidth="1"/>
    <col min="4" max="4" width="12.625" customWidth="1"/>
    <col min="5" max="12" width="14.625" customWidth="1"/>
    <col min="13" max="15" width="10.625" customWidth="1"/>
    <col min="16" max="26" width="8" customWidth="1"/>
  </cols>
  <sheetData>
    <row r="1" spans="1:26" ht="14.25">
      <c r="A1" s="101" t="s">
        <v>294</v>
      </c>
      <c r="B1" s="1"/>
      <c r="C1" s="1"/>
      <c r="D1" s="1"/>
      <c r="E1" s="2"/>
      <c r="F1" s="2"/>
      <c r="G1" s="3"/>
      <c r="H1" s="3"/>
      <c r="I1" s="3"/>
      <c r="J1" s="3"/>
      <c r="K1" s="3"/>
      <c r="L1" s="3"/>
      <c r="M1" s="3"/>
      <c r="N1" s="3"/>
      <c r="O1" s="3"/>
      <c r="P1" s="3"/>
      <c r="Q1" s="3"/>
      <c r="R1" s="3"/>
      <c r="S1" s="3"/>
      <c r="T1" s="3"/>
      <c r="U1" s="3"/>
      <c r="V1" s="3"/>
      <c r="W1" s="3"/>
      <c r="X1" s="3"/>
      <c r="Y1" s="3"/>
      <c r="Z1" s="3"/>
    </row>
    <row r="2" spans="1:26" ht="13.5">
      <c r="A2" s="109" t="s">
        <v>0</v>
      </c>
      <c r="B2" s="110" t="s">
        <v>1</v>
      </c>
      <c r="C2" s="111"/>
      <c r="D2" s="112"/>
      <c r="E2" s="4"/>
      <c r="F2" s="4"/>
      <c r="G2" s="4"/>
      <c r="H2" s="4"/>
      <c r="I2" s="5"/>
      <c r="J2" s="5"/>
      <c r="K2" s="113"/>
      <c r="L2" s="114"/>
      <c r="M2" s="5"/>
      <c r="N2" s="5"/>
      <c r="O2" s="5"/>
      <c r="P2" s="5"/>
      <c r="Q2" s="5"/>
      <c r="R2" s="5"/>
      <c r="S2" s="5"/>
      <c r="T2" s="5"/>
      <c r="U2" s="5"/>
      <c r="V2" s="5"/>
      <c r="W2" s="5"/>
      <c r="X2" s="5"/>
      <c r="Y2" s="5"/>
      <c r="Z2" s="5"/>
    </row>
    <row r="3" spans="1:26" ht="13.5">
      <c r="A3" s="103"/>
      <c r="B3" s="115"/>
      <c r="C3" s="116"/>
      <c r="D3" s="117"/>
      <c r="E3" s="4"/>
      <c r="F3" s="6"/>
      <c r="G3" s="6"/>
      <c r="H3" s="6"/>
      <c r="I3" s="5"/>
      <c r="J3" s="5"/>
      <c r="K3" s="118"/>
      <c r="L3" s="114"/>
      <c r="M3" s="5"/>
      <c r="N3" s="5"/>
      <c r="O3" s="5"/>
      <c r="P3" s="5"/>
      <c r="Q3" s="5"/>
      <c r="R3" s="5"/>
      <c r="S3" s="5"/>
      <c r="T3" s="5"/>
      <c r="U3" s="5"/>
      <c r="V3" s="5"/>
      <c r="W3" s="5"/>
      <c r="X3" s="5"/>
      <c r="Y3" s="5"/>
      <c r="Z3" s="5"/>
    </row>
    <row r="4" spans="1:26" ht="13.5">
      <c r="A4" s="104"/>
      <c r="B4" s="123"/>
      <c r="C4" s="124"/>
      <c r="D4" s="125"/>
      <c r="E4" s="4"/>
      <c r="F4" s="6"/>
      <c r="G4" s="6"/>
      <c r="H4" s="6"/>
      <c r="I4" s="5"/>
      <c r="J4" s="5"/>
      <c r="K4" s="118"/>
      <c r="L4" s="114"/>
      <c r="M4" s="5"/>
      <c r="N4" s="5"/>
      <c r="O4" s="5"/>
      <c r="P4" s="5"/>
      <c r="Q4" s="5"/>
      <c r="R4" s="5"/>
      <c r="S4" s="5"/>
      <c r="T4" s="5"/>
      <c r="U4" s="5"/>
      <c r="V4" s="5"/>
      <c r="W4" s="5"/>
      <c r="X4" s="5"/>
      <c r="Y4" s="5"/>
      <c r="Z4" s="5"/>
    </row>
    <row r="5" spans="1:26" ht="13.5">
      <c r="A5" s="7"/>
      <c r="B5" s="3"/>
      <c r="C5" s="3"/>
      <c r="D5" s="3"/>
      <c r="E5" s="3"/>
      <c r="F5" s="3"/>
      <c r="G5" s="3"/>
      <c r="H5" s="3"/>
      <c r="I5" s="3"/>
      <c r="J5" s="3"/>
      <c r="K5" s="3"/>
      <c r="L5" s="3"/>
      <c r="M5" s="3"/>
      <c r="N5" s="3"/>
      <c r="O5" s="3"/>
      <c r="P5" s="3"/>
      <c r="Q5" s="3"/>
      <c r="R5" s="3"/>
      <c r="S5" s="3"/>
      <c r="T5" s="3"/>
      <c r="U5" s="3"/>
      <c r="V5" s="3"/>
      <c r="W5" s="3"/>
      <c r="X5" s="3"/>
      <c r="Y5" s="3"/>
      <c r="Z5" s="3"/>
    </row>
    <row r="6" spans="1:26" ht="13.5">
      <c r="A6" s="119" t="s">
        <v>2</v>
      </c>
      <c r="B6" s="8" t="s">
        <v>3</v>
      </c>
      <c r="C6" s="126" t="s">
        <v>4</v>
      </c>
      <c r="D6" s="127"/>
      <c r="E6" s="120" t="s">
        <v>5</v>
      </c>
      <c r="F6" s="116"/>
      <c r="G6" s="116"/>
      <c r="H6" s="116"/>
      <c r="I6" s="116"/>
      <c r="J6" s="116"/>
      <c r="K6" s="116"/>
      <c r="L6" s="117"/>
      <c r="M6" s="128" t="s">
        <v>6</v>
      </c>
      <c r="N6" s="102" t="s">
        <v>7</v>
      </c>
      <c r="O6" s="102" t="s">
        <v>8</v>
      </c>
      <c r="P6" s="9"/>
      <c r="Q6" s="9"/>
      <c r="R6" s="9"/>
      <c r="S6" s="9"/>
      <c r="T6" s="9"/>
      <c r="U6" s="9"/>
      <c r="V6" s="9"/>
      <c r="W6" s="9"/>
      <c r="X6" s="9"/>
      <c r="Y6" s="9"/>
      <c r="Z6" s="9"/>
    </row>
    <row r="7" spans="1:26" ht="13.5">
      <c r="A7" s="103"/>
      <c r="B7" s="105" t="s">
        <v>9</v>
      </c>
      <c r="C7" s="107" t="s">
        <v>10</v>
      </c>
      <c r="D7" s="121" t="s">
        <v>11</v>
      </c>
      <c r="E7" s="10" t="s">
        <v>12</v>
      </c>
      <c r="F7" s="11" t="s">
        <v>13</v>
      </c>
      <c r="G7" s="11" t="s">
        <v>14</v>
      </c>
      <c r="H7" s="11" t="s">
        <v>15</v>
      </c>
      <c r="I7" s="11" t="s">
        <v>16</v>
      </c>
      <c r="J7" s="11" t="s">
        <v>17</v>
      </c>
      <c r="K7" s="11" t="s">
        <v>18</v>
      </c>
      <c r="L7" s="12" t="s">
        <v>19</v>
      </c>
      <c r="M7" s="129"/>
      <c r="N7" s="103"/>
      <c r="O7" s="103"/>
      <c r="P7" s="9"/>
      <c r="Q7" s="9"/>
      <c r="R7" s="9"/>
      <c r="S7" s="9"/>
      <c r="T7" s="9"/>
      <c r="U7" s="9"/>
      <c r="V7" s="9"/>
      <c r="W7" s="9"/>
      <c r="X7" s="9"/>
      <c r="Y7" s="9"/>
      <c r="Z7" s="9"/>
    </row>
    <row r="8" spans="1:26" ht="13.5">
      <c r="A8" s="104"/>
      <c r="B8" s="106"/>
      <c r="C8" s="108"/>
      <c r="D8" s="122"/>
      <c r="E8" s="13" t="s">
        <v>21</v>
      </c>
      <c r="F8" s="14" t="s">
        <v>65</v>
      </c>
      <c r="G8" s="14" t="s">
        <v>65</v>
      </c>
      <c r="H8" s="14" t="s">
        <v>22</v>
      </c>
      <c r="I8" s="14" t="s">
        <v>23</v>
      </c>
      <c r="J8" s="14" t="s">
        <v>65</v>
      </c>
      <c r="K8" s="14" t="s">
        <v>9</v>
      </c>
      <c r="L8" s="15" t="s">
        <v>69</v>
      </c>
      <c r="M8" s="130"/>
      <c r="N8" s="104"/>
      <c r="O8" s="104"/>
      <c r="P8" s="9"/>
      <c r="Q8" s="9"/>
      <c r="R8" s="9"/>
      <c r="S8" s="9"/>
      <c r="T8" s="9"/>
      <c r="U8" s="9"/>
      <c r="V8" s="9"/>
      <c r="W8" s="9"/>
      <c r="X8" s="9"/>
      <c r="Y8" s="9"/>
      <c r="Z8" s="9"/>
    </row>
    <row r="9" spans="1:26" ht="45">
      <c r="A9" s="16" t="s">
        <v>25</v>
      </c>
      <c r="B9" s="17" t="str">
        <f>HLOOKUP(B7,道徳,2,FALSE)</f>
        <v xml:space="preserve">サッカーボールをかかえて/4月
心にブレーキ/1月
</v>
      </c>
      <c r="C9" s="18"/>
      <c r="D9" s="19"/>
      <c r="E9" s="20" t="str">
        <f>HLOOKUP(E8,国語,2,FALSE)</f>
        <v xml:space="preserve">表し方のくふうを考えよう／広告を読みくらべよう/7月
</v>
      </c>
      <c r="F9" s="21">
        <f>HLOOKUP(F8,社会,2,FALSE)</f>
        <v>0</v>
      </c>
      <c r="G9" s="21">
        <f>HLOOKUP(G8,算数,2,FALSE)</f>
        <v>0</v>
      </c>
      <c r="H9" s="21">
        <f>HLOOKUP(H8,理科,2,FALSE)</f>
        <v>0</v>
      </c>
      <c r="I9" s="21">
        <f>HLOOKUP(I8,音楽,2,FALSE)</f>
        <v>0</v>
      </c>
      <c r="J9" s="21">
        <f>HLOOKUP(J8,図画工作,2,FALSE)</f>
        <v>0</v>
      </c>
      <c r="K9" s="22"/>
      <c r="L9" s="23">
        <f>HLOOKUP(L8,保健,2,FALSE)</f>
        <v>0</v>
      </c>
      <c r="M9" s="24"/>
      <c r="N9" s="25"/>
      <c r="O9" s="25"/>
      <c r="P9" s="26"/>
      <c r="Q9" s="26"/>
      <c r="R9" s="26"/>
      <c r="S9" s="26"/>
      <c r="T9" s="26"/>
      <c r="U9" s="26"/>
      <c r="V9" s="26"/>
      <c r="W9" s="26"/>
      <c r="X9" s="26"/>
      <c r="Y9" s="26"/>
      <c r="Z9" s="26"/>
    </row>
    <row r="10" spans="1:26" ht="36">
      <c r="A10" s="16" t="s">
        <v>26</v>
      </c>
      <c r="B10" s="27" t="str">
        <f>HLOOKUP(B7,道徳,3,FALSE)</f>
        <v xml:space="preserve">ぼくはMVP/9月
</v>
      </c>
      <c r="C10" s="18"/>
      <c r="D10" s="19"/>
      <c r="E10" s="28" t="str">
        <f>HLOOKUP(E8,国語,3,FALSE)</f>
        <v xml:space="preserve">人物の気持ちの変化を伝え合おう／ごんぎつね/11月
</v>
      </c>
      <c r="F10" s="29">
        <f>HLOOKUP(F8,社会,3,FALSE)</f>
        <v>0</v>
      </c>
      <c r="G10" s="29">
        <f>HLOOKUP(G8,算数,3,FALSE)</f>
        <v>0</v>
      </c>
      <c r="H10" s="29">
        <f>HLOOKUP(H8,理科,3,FALSE)</f>
        <v>0</v>
      </c>
      <c r="I10" s="29">
        <f>HLOOKUP(I8,音楽,3,FALSE)</f>
        <v>0</v>
      </c>
      <c r="J10" s="29">
        <f>HLOOKUP(J8,図画工作,3,FALSE)</f>
        <v>0</v>
      </c>
      <c r="K10" s="22"/>
      <c r="L10" s="30">
        <f>HLOOKUP(L8,保健,3,FALSE)</f>
        <v>0</v>
      </c>
      <c r="M10" s="31"/>
      <c r="N10" s="32"/>
      <c r="O10" s="32"/>
      <c r="P10" s="26"/>
      <c r="Q10" s="26"/>
      <c r="R10" s="26"/>
      <c r="S10" s="26"/>
      <c r="T10" s="26"/>
      <c r="U10" s="26"/>
      <c r="V10" s="26"/>
      <c r="W10" s="26"/>
      <c r="X10" s="26"/>
      <c r="Y10" s="26"/>
      <c r="Z10" s="26"/>
    </row>
    <row r="11" spans="1:26" ht="45">
      <c r="A11" s="33" t="s">
        <v>27</v>
      </c>
      <c r="B11" s="17" t="str">
        <f>HLOOKUP(B7,道徳,4,FALSE)</f>
        <v xml:space="preserve">深く息をすって/7月
心の体温計/9月
</v>
      </c>
      <c r="C11" s="34" t="s">
        <v>28</v>
      </c>
      <c r="D11" s="35"/>
      <c r="E11" s="28" t="str">
        <f>HLOOKUP(E8,国語,4,FALSE)</f>
        <v xml:space="preserve">題名の持つ意味について考えよう／一つの花/10月
じょうほうの…理由を…/1月
</v>
      </c>
      <c r="F11" s="29" t="str">
        <f>HLOOKUP(F8,社会,4,FALSE)</f>
        <v xml:space="preserve">健康なくらしを守る仕事　導入/5月
ごみのしょりと活用/5月
くらしをささえる水/6月
</v>
      </c>
      <c r="G11" s="29">
        <f>HLOOKUP(G8,算数,4,FALSE)</f>
        <v>0</v>
      </c>
      <c r="H11" s="29">
        <f>HLOOKUP(H8,理科,4,FALSE)</f>
        <v>0</v>
      </c>
      <c r="I11" s="29">
        <f>HLOOKUP(I8,音楽,4,FALSE)</f>
        <v>0</v>
      </c>
      <c r="J11" s="29">
        <f>HLOOKUP(J8,図画工作,4,FALSE)</f>
        <v>0</v>
      </c>
      <c r="K11" s="22"/>
      <c r="L11" s="30" t="str">
        <f>HLOOKUP(L8,保健,4,FALSE)</f>
        <v>●体の発育・発達/６月</v>
      </c>
      <c r="M11" s="31"/>
      <c r="N11" s="32" t="s">
        <v>29</v>
      </c>
      <c r="O11" s="32"/>
      <c r="P11" s="26"/>
      <c r="Q11" s="26"/>
      <c r="R11" s="26"/>
      <c r="S11" s="26"/>
      <c r="T11" s="26"/>
      <c r="U11" s="26"/>
      <c r="V11" s="26"/>
      <c r="W11" s="26"/>
      <c r="X11" s="26"/>
      <c r="Y11" s="26"/>
      <c r="Z11" s="26"/>
    </row>
    <row r="12" spans="1:26" ht="54">
      <c r="A12" s="16" t="s">
        <v>30</v>
      </c>
      <c r="B12" s="17" t="str">
        <f>HLOOKUP(B7,道徳,5,FALSE)</f>
        <v xml:space="preserve">わたしのゆめ/6月
</v>
      </c>
      <c r="C12" s="18"/>
      <c r="D12" s="19" t="s">
        <v>31</v>
      </c>
      <c r="E12" s="28" t="str">
        <f>HLOOKUP(E8,国語,5,FALSE)</f>
        <v xml:space="preserve">もしも、こんなことが…/4月
想像したことを音読で表そう／こわれた千の楽器/4月
話を聞いて質問しよう/4月
わたしのクラスの「生き物図かん」/6月
山場のある物語を書こう/6月
四年生の本だな/7月
「和と洋新聞」を作ろう/10月
ブックトークをしよう/12月
</v>
      </c>
      <c r="F12" s="29">
        <f>HLOOKUP(F8,社会,5,FALSE)</f>
        <v>0</v>
      </c>
      <c r="G12" s="29" t="str">
        <f>HLOOKUP(G8,算数,5,FALSE)</f>
        <v xml:space="preserve">直方体と立方体/2月
</v>
      </c>
      <c r="H12" s="29" t="str">
        <f>HLOOKUP(H8,理科,5,FALSE)</f>
        <v xml:space="preserve">⾃由研究/7月
ヒトの体のつくりと運動/10月
</v>
      </c>
      <c r="I12" s="29" t="str">
        <f>HLOOKUP(I8,音楽,5,FALSE)</f>
        <v xml:space="preserve">いろいろなリズムを感じ取ろう/6月
</v>
      </c>
      <c r="J12" s="29" t="str">
        <f>HLOOKUP(J8,図画工作,5,FALSE)</f>
        <v xml:space="preserve">まぼろしの花/6月
おもしろだんボールボックス/10月
ポーズのひみつ/2月
</v>
      </c>
      <c r="K12" s="22" t="s">
        <v>32</v>
      </c>
      <c r="L12" s="30" t="str">
        <f>HLOOKUP(L8,保健,5,FALSE)</f>
        <v>●体の発育・発達/６月</v>
      </c>
      <c r="M12" s="31"/>
      <c r="N12" s="32"/>
      <c r="O12" s="32"/>
      <c r="P12" s="26"/>
      <c r="Q12" s="26"/>
      <c r="R12" s="26"/>
      <c r="S12" s="26"/>
      <c r="T12" s="26"/>
      <c r="U12" s="26"/>
      <c r="V12" s="26"/>
      <c r="W12" s="26"/>
      <c r="X12" s="26"/>
      <c r="Y12" s="26"/>
      <c r="Z12" s="26"/>
    </row>
    <row r="13" spans="1:26" ht="216">
      <c r="A13" s="16" t="s">
        <v>33</v>
      </c>
      <c r="B13" s="17" t="str">
        <f>HLOOKUP(B7,道徳,6,FALSE)</f>
        <v>ノーベル賞の生みの親　─アルフレッド・ノーベル─/12月
とべ！ ペットボトルロケット/付録</v>
      </c>
      <c r="C13" s="18" t="s">
        <v>34</v>
      </c>
      <c r="D13" s="19" t="s">
        <v>35</v>
      </c>
      <c r="E13" s="28" t="str">
        <f>HLOOKUP(E8,国語,6,FALSE)</f>
        <v xml:space="preserve">十年後のわたしへ/3月
</v>
      </c>
      <c r="F13" s="29" t="str">
        <f>HLOOKUP(F8,社会,6,FALSE)</f>
        <v xml:space="preserve">地いきの伝統や文化と、先人のはたらき　導入/10月
わたしたちのまちに伝わるもの/10月
原野に水を引く/11月
伝統的な工業がさかんな地いき/1月
</v>
      </c>
      <c r="G13" s="29" t="str">
        <f>HLOOKUP(G8,算数,6,FALSE)</f>
        <v xml:space="preserve">ふくしゅう/7月
ふくしゅう/12月
4年のふくしゅう/3月
</v>
      </c>
      <c r="H13" s="29">
        <f>HLOOKUP(H8,理科,6,FALSE)</f>
        <v>0</v>
      </c>
      <c r="I13" s="29" t="str">
        <f>HLOOKUP(I8,音楽,6,FALSE)</f>
        <v xml:space="preserve">いろいろな音のひびきを楽しもう/11月
思いを音楽で表そう/2月
</v>
      </c>
      <c r="J13" s="29" t="str">
        <f>HLOOKUP(J8,図画工作,6,FALSE)</f>
        <v xml:space="preserve">絵の具でゆめもよう/4月
コロコロガーレ/5月
立ち上がれ！ ねん土/5月
ほってすって見つけて/3月
</v>
      </c>
      <c r="K13" s="22" t="s">
        <v>36</v>
      </c>
      <c r="L13" s="30">
        <f>HLOOKUP(L8,保健,6,FALSE)</f>
        <v>0</v>
      </c>
      <c r="M13" s="31"/>
      <c r="N13" s="32"/>
      <c r="O13" s="32"/>
      <c r="P13" s="26"/>
      <c r="Q13" s="26"/>
      <c r="R13" s="26"/>
      <c r="S13" s="26"/>
      <c r="T13" s="26"/>
      <c r="U13" s="26"/>
      <c r="V13" s="26"/>
      <c r="W13" s="26"/>
      <c r="X13" s="26"/>
      <c r="Y13" s="26"/>
      <c r="Z13" s="26"/>
    </row>
    <row r="14" spans="1:26" ht="36">
      <c r="A14" s="16" t="s">
        <v>37</v>
      </c>
      <c r="B14" s="17" t="str">
        <f>HLOOKUP(B7,道徳,7,FALSE)</f>
        <v xml:space="preserve">かさ/5月
せきが空いているのに/11月
</v>
      </c>
      <c r="C14" s="18"/>
      <c r="D14" s="19"/>
      <c r="E14" s="28" t="str">
        <f>HLOOKUP(E8,国語,7,FALSE)</f>
        <v xml:space="preserve">人物の気持ちの変化を伝え合おう／ごんぎつね/11月
</v>
      </c>
      <c r="F14" s="29">
        <f>HLOOKUP(F8,社会,7,FALSE)</f>
        <v>0</v>
      </c>
      <c r="G14" s="29">
        <f>HLOOKUP(G8,算数,7,FALSE)</f>
        <v>0</v>
      </c>
      <c r="H14" s="29">
        <f>HLOOKUP(H8,理科,7,FALSE)</f>
        <v>0</v>
      </c>
      <c r="I14" s="29">
        <f>HLOOKUP(I8,音楽,7,FALSE)</f>
        <v>0</v>
      </c>
      <c r="J14" s="29" t="str">
        <f>HLOOKUP(J8,図画工作,7,FALSE)</f>
        <v xml:space="preserve">カードでつたえる気持ち/12月
</v>
      </c>
      <c r="K14" s="22"/>
      <c r="L14" s="30">
        <f>HLOOKUP(L8,保健,7,FALSE)</f>
        <v>0</v>
      </c>
      <c r="M14" s="31"/>
      <c r="N14" s="32"/>
      <c r="O14" s="32"/>
      <c r="P14" s="26"/>
      <c r="Q14" s="26"/>
      <c r="R14" s="26"/>
      <c r="S14" s="26"/>
      <c r="T14" s="26"/>
      <c r="U14" s="26"/>
      <c r="V14" s="26"/>
      <c r="W14" s="26"/>
      <c r="X14" s="26"/>
      <c r="Y14" s="26"/>
      <c r="Z14" s="26"/>
    </row>
    <row r="15" spans="1:26" ht="27">
      <c r="A15" s="16" t="s">
        <v>38</v>
      </c>
      <c r="B15" s="17" t="str">
        <f>HLOOKUP(B7,道徳,8,FALSE)</f>
        <v>石油列車、東北へ向かって走れ!/2月
つたえたい「ありがとう」/付録</v>
      </c>
      <c r="C15" s="18"/>
      <c r="D15" s="19"/>
      <c r="E15" s="28">
        <f>HLOOKUP(E8,国語,8,FALSE)</f>
        <v>0</v>
      </c>
      <c r="F15" s="29">
        <f>HLOOKUP(F8,社会,8,FALSE)</f>
        <v>0</v>
      </c>
      <c r="G15" s="29">
        <f>HLOOKUP(G8,算数,8,FALSE)</f>
        <v>0</v>
      </c>
      <c r="H15" s="29">
        <f>HLOOKUP(H8,理科,8,FALSE)</f>
        <v>0</v>
      </c>
      <c r="I15" s="29">
        <f>HLOOKUP(I8,音楽,8,FALSE)</f>
        <v>0</v>
      </c>
      <c r="J15" s="29" t="str">
        <f>HLOOKUP(J8,図画工作,8,FALSE)</f>
        <v xml:space="preserve">カードでつたえる気持ち/12月
</v>
      </c>
      <c r="K15" s="22"/>
      <c r="L15" s="30">
        <f>HLOOKUP(L8,保健,8,FALSE)</f>
        <v>0</v>
      </c>
      <c r="M15" s="31"/>
      <c r="N15" s="32"/>
      <c r="O15" s="32"/>
      <c r="P15" s="26"/>
      <c r="Q15" s="26"/>
      <c r="R15" s="26"/>
      <c r="S15" s="26"/>
      <c r="T15" s="26"/>
      <c r="U15" s="26"/>
      <c r="V15" s="26"/>
      <c r="W15" s="26"/>
      <c r="X15" s="26"/>
      <c r="Y15" s="26"/>
      <c r="Z15" s="26"/>
    </row>
    <row r="16" spans="1:26" ht="18">
      <c r="A16" s="16" t="s">
        <v>39</v>
      </c>
      <c r="B16" s="17" t="str">
        <f>HLOOKUP(B7,道徳,9,FALSE)</f>
        <v xml:space="preserve">「いただきます」「ごちそうさま」/6月
</v>
      </c>
      <c r="C16" s="18"/>
      <c r="D16" s="19"/>
      <c r="E16" s="28" t="str">
        <f>HLOOKUP(E8,国語,9,FALSE)</f>
        <v xml:space="preserve">話を聞いて質問しよう/4月
お願いやお礼の手紙を書こう/9月
</v>
      </c>
      <c r="F16" s="29">
        <f>HLOOKUP(F8,社会,9,FALSE)</f>
        <v>0</v>
      </c>
      <c r="G16" s="29">
        <f>HLOOKUP(G8,算数,9,FALSE)</f>
        <v>0</v>
      </c>
      <c r="H16" s="29">
        <f>HLOOKUP(H8,理科,9,FALSE)</f>
        <v>0</v>
      </c>
      <c r="I16" s="29">
        <f>HLOOKUP(I8,音楽,9,FALSE)</f>
        <v>0</v>
      </c>
      <c r="J16" s="29">
        <f>HLOOKUP(J8,図画工作,9,FALSE)</f>
        <v>0</v>
      </c>
      <c r="K16" s="22"/>
      <c r="L16" s="30">
        <f>HLOOKUP(L8,保健,9,FALSE)</f>
        <v>0</v>
      </c>
      <c r="M16" s="31"/>
      <c r="N16" s="32" t="s">
        <v>40</v>
      </c>
      <c r="O16" s="32"/>
      <c r="P16" s="26"/>
      <c r="Q16" s="26"/>
      <c r="R16" s="26"/>
      <c r="S16" s="26"/>
      <c r="T16" s="26"/>
      <c r="U16" s="26"/>
      <c r="V16" s="26"/>
      <c r="W16" s="26"/>
      <c r="X16" s="26"/>
      <c r="Y16" s="26"/>
      <c r="Z16" s="26"/>
    </row>
    <row r="17" spans="1:26" ht="189">
      <c r="A17" s="16" t="s">
        <v>41</v>
      </c>
      <c r="B17" s="17" t="str">
        <f>HLOOKUP(B7,道徳,10,FALSE)</f>
        <v xml:space="preserve">ブラジルからの転入生/6月
「祭り日」/10月
ONE TEAM ─ラグビー日本代表─/2月
</v>
      </c>
      <c r="C17" s="18" t="s">
        <v>42</v>
      </c>
      <c r="D17" s="19"/>
      <c r="E17" s="28" t="str">
        <f>HLOOKUP(E8,国語,10,FALSE)</f>
        <v xml:space="preserve">想像したことを音読で表そう／こわれた千の楽器/4月
</v>
      </c>
      <c r="F17" s="29">
        <f>HLOOKUP(F8,社会,10,FALSE)</f>
        <v>0</v>
      </c>
      <c r="G17" s="29">
        <f>HLOOKUP(G8,算数,10,FALSE)</f>
        <v>0</v>
      </c>
      <c r="H17" s="29">
        <f>HLOOKUP(H8,理科,10,FALSE)</f>
        <v>0</v>
      </c>
      <c r="I17" s="29" t="str">
        <f>HLOOKUP(I8,音楽,10,FALSE)</f>
        <v xml:space="preserve">音楽で心の輪を広げよう/4月
せんりつの重なりを感じ取ろう/10月
</v>
      </c>
      <c r="J17" s="29" t="str">
        <f>HLOOKUP(J8,図画工作,10,FALSE)</f>
        <v xml:space="preserve">絵の具でゆめもよう/4月
</v>
      </c>
      <c r="K17" s="22" t="s">
        <v>293</v>
      </c>
      <c r="L17" s="30">
        <f>HLOOKUP(L8,保健,10,FALSE)</f>
        <v>0</v>
      </c>
      <c r="M17" s="31"/>
      <c r="N17" s="32" t="s">
        <v>44</v>
      </c>
      <c r="O17" s="32"/>
      <c r="P17" s="26"/>
      <c r="Q17" s="26"/>
      <c r="R17" s="26"/>
      <c r="S17" s="26"/>
      <c r="T17" s="26"/>
      <c r="U17" s="26"/>
      <c r="V17" s="26"/>
      <c r="W17" s="26"/>
      <c r="X17" s="26"/>
      <c r="Y17" s="26"/>
      <c r="Z17" s="26"/>
    </row>
    <row r="18" spans="1:26" ht="90">
      <c r="A18" s="16" t="s">
        <v>45</v>
      </c>
      <c r="B18" s="17" t="str">
        <f>HLOOKUP(B7,道徳,11,FALSE)</f>
        <v xml:space="preserve">貝がら/4月
レッド ─赤くて青いクレヨンの話─/6月
学級新聞作り/10月
</v>
      </c>
      <c r="C18" s="18"/>
      <c r="D18" s="19"/>
      <c r="E18" s="28" t="str">
        <f>HLOOKUP(E8,国語,11,FALSE)</f>
        <v xml:space="preserve">もしも、こんなことが…/4月
クラスで話し合って決めよう/9月
聞いてほしいな、こんな出来事/11月
人物の気持ちの変化を伝え合おう／ごんぎつね/11月
自分なら、どちらを選ぶか/1月
</v>
      </c>
      <c r="F18" s="29">
        <f>HLOOKUP(F8,社会,11,FALSE)</f>
        <v>0</v>
      </c>
      <c r="G18" s="29">
        <f>HLOOKUP(G8,算数,11,FALSE)</f>
        <v>0</v>
      </c>
      <c r="H18" s="29" t="str">
        <f>HLOOKUP(H8,理科,11,FALSE)</f>
        <v xml:space="preserve">天気と１⽇の気温/5月
地⾯を流れる⽔のゆくえ/5月
電気のはたらき/6月
⽉や星/9月
とじこめた空気や⽔/9月
ものの温度と体積/11月
もののあたたまり⽅/1月
⽔のすがた/2月
⽔のゆくえ/3月
</v>
      </c>
      <c r="I18" s="29" t="str">
        <f>HLOOKUP(I8,音楽,11,FALSE)</f>
        <v xml:space="preserve">歌声のひびきを感じ取ろう/5月
せんりつのとくちょうを感じ取ろう/9月
</v>
      </c>
      <c r="J18" s="29" t="str">
        <f>HLOOKUP(J8,図画工作,11,FALSE)</f>
        <v xml:space="preserve">色合いひびき合い/9月
ようこそ！ ゆめのまちへ/1月
ポーズのひみつ/2月
</v>
      </c>
      <c r="K18" s="22"/>
      <c r="L18" s="30">
        <f>HLOOKUP(L8,保健,11,FALSE)</f>
        <v>0</v>
      </c>
      <c r="M18" s="31"/>
      <c r="N18" s="32"/>
      <c r="O18" s="32"/>
      <c r="P18" s="26"/>
      <c r="Q18" s="26"/>
      <c r="R18" s="26"/>
      <c r="S18" s="26"/>
      <c r="T18" s="26"/>
      <c r="U18" s="26"/>
      <c r="V18" s="26"/>
      <c r="W18" s="26"/>
      <c r="X18" s="26"/>
      <c r="Y18" s="26"/>
      <c r="Z18" s="26"/>
    </row>
    <row r="19" spans="1:26" ht="270">
      <c r="A19" s="16" t="s">
        <v>46</v>
      </c>
      <c r="B19" s="17" t="str">
        <f>HLOOKUP(B7,道徳,12,FALSE)</f>
        <v xml:space="preserve">どっちがいいか/4月
雨のバス停留所で/11月
</v>
      </c>
      <c r="C19" s="18"/>
      <c r="D19" s="19"/>
      <c r="E19" s="28" t="str">
        <f>HLOOKUP(E8,国語,12,FALSE)</f>
        <v xml:space="preserve">漢字を使おう１/4月
図書館へ行こう/4月
漢字辞典の使い方/5月
漢字を使おう２/5月
じょうほうの…引用する/5月
わたしのクラスの「生き物図かん」/6月
漢字を使おう３/6月
人物の気持ちと行動を…/6月
山場のある物語を書こう/6月
漢字を使おう４/7月
ローマ字の書き方/7月
述語の形、だいじょうぶ？/7月
お願いやお礼の手紙を書こう/9月
漢字を使おう５/9月
文の組み立てと修飾語/9月
漢字を使おう６/10月
じょうほうの…観点を…/10月
「和と洋新聞」を作ろう/10月
つなぐ言葉/10月
聞いてほしいな、こんな出来事/11月
じゅく語の意味/11月
漢字を使おう７/11月
人物のせいかくと…/11月
言葉の意味と使い方/12月
漢字を使おう８/12月
漢字を使おう９/1月
自分なら、どちらを選ぶか/1月
調べたことをほうこくしよう/2月
漢字を使おう10/2月
同じ読み方の漢字/2月
漢字を使おう11/3月
</v>
      </c>
      <c r="F19" s="29" t="str">
        <f>HLOOKUP(F8,社会,12,FALSE)</f>
        <v xml:space="preserve">自然災害から人々を守る活動　導入/9月
自然災害から命を守る/9月
</v>
      </c>
      <c r="G19" s="29" t="str">
        <f>HLOOKUP(G8,算数,12,FALSE)</f>
        <v xml:space="preserve">大きい数/4月
わり算(1)/4月
どんな計算になるか考えよう/5月
折れ線グラフと表/5月
角と角度/6月
およその数/6月
小数/6月
ふくしゅう/7月
わり算(2)/9月
倍の見方/9月
どんな計算になるか考えよう/9月
そろばん/9月
四角形/10月
式と計算/10月
面積/11月
分数/11月
ふくしゅう/12月
変わり方/1月
計算の見積もり/1月
小数のかけ算とわり算/1月
直方体と立方体/2月
算数ジャンプ/3月
4年のふくしゅう/3月
</v>
      </c>
      <c r="H19" s="29" t="str">
        <f>HLOOKUP(H8,理科,12,FALSE)</f>
        <v xml:space="preserve">電気のはたらき/6月
とじこめた空気や⽔/9月
みんなで使う理科室/11月
ものの温度と体積/11月
もののあたたまり⽅/1月
⽔のすがた/2月
</v>
      </c>
      <c r="I19" s="29">
        <f>HLOOKUP(I8,音楽,12,FALSE)</f>
        <v>0</v>
      </c>
      <c r="J19" s="29">
        <f>HLOOKUP(J8,図画工作,12,FALSE)</f>
        <v>0</v>
      </c>
      <c r="K19" s="22" t="s">
        <v>47</v>
      </c>
      <c r="L19" s="30">
        <f>HLOOKUP(L8,保健,12,FALSE)</f>
        <v>0</v>
      </c>
      <c r="M19" s="31"/>
      <c r="N19" s="32"/>
      <c r="O19" s="32"/>
      <c r="P19" s="26"/>
      <c r="Q19" s="26"/>
      <c r="R19" s="26"/>
      <c r="S19" s="26"/>
      <c r="T19" s="26"/>
      <c r="U19" s="26"/>
      <c r="V19" s="26"/>
      <c r="W19" s="26"/>
      <c r="X19" s="26"/>
      <c r="Y19" s="26"/>
      <c r="Z19" s="26"/>
    </row>
    <row r="20" spans="1:26" ht="18">
      <c r="A20" s="16" t="s">
        <v>48</v>
      </c>
      <c r="B20" s="17" t="str">
        <f>HLOOKUP(B7,道徳,13,FALSE)</f>
        <v>良太のはんだん/11月
バス・ボイコット運動/付録</v>
      </c>
      <c r="C20" s="18"/>
      <c r="D20" s="19"/>
      <c r="E20" s="28">
        <f>HLOOKUP(E8,国語,13,FALSE)</f>
        <v>0</v>
      </c>
      <c r="F20" s="29">
        <f>HLOOKUP(F8,社会,13,FALSE)</f>
        <v>0</v>
      </c>
      <c r="G20" s="29">
        <f>HLOOKUP(G8,算数,13,FALSE)</f>
        <v>0</v>
      </c>
      <c r="H20" s="29">
        <f>HLOOKUP(H8,理科,13,FALSE)</f>
        <v>0</v>
      </c>
      <c r="I20" s="29">
        <f>HLOOKUP(I8,音楽,13,FALSE)</f>
        <v>0</v>
      </c>
      <c r="J20" s="29">
        <f>HLOOKUP(J8,図画工作,13,FALSE)</f>
        <v>0</v>
      </c>
      <c r="K20" s="22"/>
      <c r="L20" s="30">
        <f>HLOOKUP(L8,保健,13,FALSE)</f>
        <v>0</v>
      </c>
      <c r="M20" s="31"/>
      <c r="N20" s="32"/>
      <c r="O20" s="32"/>
      <c r="P20" s="26"/>
      <c r="Q20" s="26"/>
      <c r="R20" s="26"/>
      <c r="S20" s="26"/>
      <c r="T20" s="26"/>
      <c r="U20" s="26"/>
      <c r="V20" s="26"/>
      <c r="W20" s="26"/>
      <c r="X20" s="26"/>
      <c r="Y20" s="26"/>
      <c r="Z20" s="26"/>
    </row>
    <row r="21" spans="1:26" ht="90">
      <c r="A21" s="16" t="s">
        <v>49</v>
      </c>
      <c r="B21" s="17" t="str">
        <f>HLOOKUP(B7,道徳,14,FALSE)</f>
        <v>「結」をつないで ─白川郷─/9月
ホペイロのヤマさん/11月
みんなのためにできること/付録</v>
      </c>
      <c r="C21" s="18" t="s">
        <v>50</v>
      </c>
      <c r="D21" s="19" t="s">
        <v>51</v>
      </c>
      <c r="E21" s="28">
        <f>HLOOKUP(E8,国語,14,FALSE)</f>
        <v>0</v>
      </c>
      <c r="F21" s="29" t="str">
        <f>HLOOKUP(F8,社会,14,FALSE)</f>
        <v xml:space="preserve">健康なくらしを守る仕事　導入/5月
ごみのしょりと活用/5月
くらしをささえる水/6月
地いきの伝統や文化と、先人のはたらき　導入/10月
わたしたちのまちに伝わるもの/10月
原野に水を引く/11月
</v>
      </c>
      <c r="G21" s="29">
        <f>HLOOKUP(G8,算数,14,FALSE)</f>
        <v>0</v>
      </c>
      <c r="H21" s="29">
        <f>HLOOKUP(H8,理科,14,FALSE)</f>
        <v>0</v>
      </c>
      <c r="I21" s="29">
        <f>HLOOKUP(I8,音楽,14,FALSE)</f>
        <v>0</v>
      </c>
      <c r="J21" s="29">
        <f>HLOOKUP(J8,図画工作,14,FALSE)</f>
        <v>0</v>
      </c>
      <c r="K21" s="22"/>
      <c r="L21" s="30">
        <f>HLOOKUP(L8,保健,14,FALSE)</f>
        <v>0</v>
      </c>
      <c r="M21" s="31"/>
      <c r="N21" s="32"/>
      <c r="O21" s="32"/>
      <c r="P21" s="26"/>
      <c r="Q21" s="26"/>
      <c r="R21" s="26"/>
      <c r="S21" s="26"/>
      <c r="T21" s="26"/>
      <c r="U21" s="26"/>
      <c r="V21" s="26"/>
      <c r="W21" s="26"/>
      <c r="X21" s="26"/>
      <c r="Y21" s="26"/>
      <c r="Z21" s="26"/>
    </row>
    <row r="22" spans="1:26" ht="36">
      <c r="A22" s="16" t="s">
        <v>52</v>
      </c>
      <c r="B22" s="17" t="str">
        <f>HLOOKUP(B7,道徳,15,FALSE)</f>
        <v xml:space="preserve">お母さんのせいきゅう書/5月
ぼくの生まれた日 ─ドラえもん─/1月
</v>
      </c>
      <c r="C22" s="18"/>
      <c r="D22" s="19"/>
      <c r="E22" s="28" t="str">
        <f>HLOOKUP(E8,国語,15,FALSE)</f>
        <v xml:space="preserve">物語が変化する場面をとらえよう／走れ/6月
題名の持つ意味について考えよう／一つの花/10月
考えたことを文章にまとめよう／世界一美しいぼくの村/3月
</v>
      </c>
      <c r="F22" s="29">
        <f>HLOOKUP(F8,社会,15,FALSE)</f>
        <v>0</v>
      </c>
      <c r="G22" s="29">
        <f>HLOOKUP(G8,算数,15,FALSE)</f>
        <v>0</v>
      </c>
      <c r="H22" s="29">
        <f>HLOOKUP(H8,理科,15,FALSE)</f>
        <v>0</v>
      </c>
      <c r="I22" s="29">
        <f>HLOOKUP(I8,音楽,15,FALSE)</f>
        <v>0</v>
      </c>
      <c r="J22" s="29" t="str">
        <f>HLOOKUP(J8,図画工作,15,FALSE)</f>
        <v xml:space="preserve">ギコギコ トントン クリエイター/6月
</v>
      </c>
      <c r="K22" s="22"/>
      <c r="L22" s="30">
        <f>HLOOKUP(L8,保健,15,FALSE)</f>
        <v>0</v>
      </c>
      <c r="M22" s="31"/>
      <c r="N22" s="32"/>
      <c r="O22" s="32"/>
      <c r="P22" s="26"/>
      <c r="Q22" s="26"/>
      <c r="R22" s="26"/>
      <c r="S22" s="26"/>
      <c r="T22" s="26"/>
      <c r="U22" s="26"/>
      <c r="V22" s="26"/>
      <c r="W22" s="26"/>
      <c r="X22" s="26"/>
      <c r="Y22" s="26"/>
      <c r="Z22" s="26"/>
    </row>
    <row r="23" spans="1:26" ht="108">
      <c r="A23" s="16" t="s">
        <v>53</v>
      </c>
      <c r="B23" s="17" t="str">
        <f>HLOOKUP(B7,道徳,16,FALSE)</f>
        <v xml:space="preserve">「一つの『青』」にねがいをこめて/7月
えがおの花大作戦/12月
</v>
      </c>
      <c r="C23" s="18" t="s">
        <v>54</v>
      </c>
      <c r="D23" s="19" t="s">
        <v>55</v>
      </c>
      <c r="E23" s="28" t="str">
        <f>HLOOKUP(E8,国語,16,FALSE)</f>
        <v xml:space="preserve">クラスで話し合って決めよう/9月
ブックトークをしよう/12月
</v>
      </c>
      <c r="F23" s="36" t="str">
        <f>HLOOKUP(F8,社会,16,FALSE)</f>
        <v xml:space="preserve">わたしたちの県のようす/4月
健康なくらしを守る仕事　導入/5月
ごみのしょりと活用/5月
くらしをささえる水/6月
自然災害から人々を守る活動　導入/9月
自然災害から命を守る/9月
土地の特色を生かした地いき/2月
世界とつながる地いき/2月
</v>
      </c>
      <c r="G23" s="29" t="str">
        <f>HLOOKUP(G8,算数,16,FALSE)</f>
        <v xml:space="preserve">さあ、算数の学習をはじめよう！/4月
折れ線グラフと表/5月
4年のふくしゅう/3月
</v>
      </c>
      <c r="H23" s="29" t="str">
        <f>HLOOKUP(H8,理科,16,FALSE)</f>
        <v xml:space="preserve">理科のガイダンス/4月
これまでの学習をつなげよう/3月
</v>
      </c>
      <c r="I23" s="29" t="str">
        <f>HLOOKUP(I8,音楽,16,FALSE)</f>
        <v xml:space="preserve">いろいろなリズムを感じ取ろう/6月
思いを音楽で表そう/2月
</v>
      </c>
      <c r="J23" s="29" t="str">
        <f>HLOOKUP(J8,図画工作,16,FALSE)</f>
        <v xml:space="preserve">コロコロガーレ/5月
ここをつつんだら／つなぐんぐん/7月
ようこそ！ ゆめのまちへ/1月
</v>
      </c>
      <c r="K23" s="22"/>
      <c r="L23" s="30">
        <f>HLOOKUP(L8,保健,16,FALSE)</f>
        <v>0</v>
      </c>
      <c r="M23" s="31"/>
      <c r="N23" s="32" t="s">
        <v>56</v>
      </c>
      <c r="O23" s="32"/>
      <c r="P23" s="26"/>
      <c r="Q23" s="26"/>
      <c r="R23" s="26"/>
      <c r="S23" s="26"/>
      <c r="T23" s="26"/>
      <c r="U23" s="26"/>
      <c r="V23" s="26"/>
      <c r="W23" s="26"/>
      <c r="X23" s="26"/>
      <c r="Y23" s="26"/>
      <c r="Z23" s="26"/>
    </row>
    <row r="24" spans="1:26" ht="153">
      <c r="A24" s="16" t="s">
        <v>57</v>
      </c>
      <c r="B24" s="17" t="str">
        <f>HLOOKUP(B7,道徳,17,FALSE)</f>
        <v xml:space="preserve">ねがいをつみ上げた石橋/5月
わたしのまちの「とっておき」/10月
</v>
      </c>
      <c r="C24" s="18"/>
      <c r="D24" s="19"/>
      <c r="E24" s="28" t="str">
        <f>HLOOKUP(E8,国語,17,FALSE)</f>
        <v xml:space="preserve">ことわざ・故事成語を使おう/9月
和室と洋室のよさをしょうかいしよう／くらしの中の和と洋/10月
百人一首に親しもう/12月
日本語の数え方について考えよう／数え方を生み出そう/1月
</v>
      </c>
      <c r="F24" s="29" t="str">
        <f>HLOOKUP(F8,社会,17,FALSE)</f>
        <v xml:space="preserve">日本の47都道府県を旅してみよう/4月
わたしたちの県　導入/4月
わたしたちの県のようす/4月
地いきの伝統や文化と、先人のはたらき　導入/10月
わたしたちのまちに伝わるもの/10月
原野に水を引く/11月
わたしたちの住んでいる県　導入/1月
伝統的な工業がさかんな地いき/1月
土地の特色を生かした地いき/2月
世界とつながる地いき/2月
</v>
      </c>
      <c r="G24" s="29" t="str">
        <f>HLOOKUP(G8,算数,17,FALSE)</f>
        <v xml:space="preserve">そろばん/9月
</v>
      </c>
      <c r="H24" s="29">
        <f>HLOOKUP(H8,理科,17,FALSE)</f>
        <v>0</v>
      </c>
      <c r="I24" s="29" t="str">
        <f>HLOOKUP(I8,音楽,17,FALSE)</f>
        <v xml:space="preserve">音楽で心の輪を広げよう/4月
歌声のひびきを感じ取ろう/5月
ちいきにつたわる音楽に親しもう/7月
せんりつの重なりを感じ取ろう/10月
日本の音楽でつながろう/1月
</v>
      </c>
      <c r="J24" s="29">
        <f>HLOOKUP(J8,図画工作,17,FALSE)</f>
        <v>0</v>
      </c>
      <c r="K24" s="22"/>
      <c r="L24" s="30">
        <f>HLOOKUP(L8,保健,17,FALSE)</f>
        <v>0</v>
      </c>
      <c r="M24" s="31"/>
      <c r="N24" s="32"/>
      <c r="O24" s="32"/>
      <c r="P24" s="26"/>
      <c r="Q24" s="26"/>
      <c r="R24" s="26"/>
      <c r="S24" s="26"/>
      <c r="T24" s="26"/>
      <c r="U24" s="26"/>
      <c r="V24" s="26"/>
      <c r="W24" s="26"/>
      <c r="X24" s="26"/>
      <c r="Y24" s="26"/>
      <c r="Z24" s="26"/>
    </row>
    <row r="25" spans="1:26" ht="126">
      <c r="A25" s="37" t="s">
        <v>58</v>
      </c>
      <c r="B25" s="27" t="str">
        <f>HLOOKUP(B7,道徳,18,FALSE)</f>
        <v xml:space="preserve">さくらのかけ橋/2月
</v>
      </c>
      <c r="C25" s="38"/>
      <c r="D25" s="39"/>
      <c r="E25" s="28" t="str">
        <f>HLOOKUP(E8,国語,18,FALSE)</f>
        <v xml:space="preserve">和室と洋室のよさをしょうかいしよう／くらしの中の和と洋/10月
日本語の数え方について考えよう／数え方を生み出そう/1月
考えたことを文章にまとめよう／世界一美しいぼくの村/3月
</v>
      </c>
      <c r="F25" s="29" t="str">
        <f>HLOOKUP(F8,社会,18,FALSE)</f>
        <v xml:space="preserve">世界とつながる地いき/2月
</v>
      </c>
      <c r="G25" s="29" t="str">
        <f>HLOOKUP(G8,算数,18,FALSE)</f>
        <v xml:space="preserve">大きい数/4月
</v>
      </c>
      <c r="H25" s="29">
        <f>HLOOKUP(H8,理科,18,FALSE)</f>
        <v>0</v>
      </c>
      <c r="I25" s="29">
        <f>HLOOKUP(I8,音楽,18,FALSE)</f>
        <v>0</v>
      </c>
      <c r="J25" s="29" t="str">
        <f>HLOOKUP(J8,図画工作,18,FALSE)</f>
        <v xml:space="preserve">わすれられない気持ち/9月
</v>
      </c>
      <c r="K25" s="22"/>
      <c r="L25" s="30">
        <f>HLOOKUP(L8,保健,18,FALSE)</f>
        <v>0</v>
      </c>
      <c r="M25" s="31"/>
      <c r="N25" s="32" t="s">
        <v>59</v>
      </c>
      <c r="O25" s="32"/>
      <c r="P25" s="26"/>
      <c r="Q25" s="26"/>
      <c r="R25" s="26"/>
      <c r="S25" s="26"/>
      <c r="T25" s="26"/>
      <c r="U25" s="26"/>
      <c r="V25" s="26"/>
      <c r="W25" s="26"/>
      <c r="X25" s="26"/>
      <c r="Y25" s="26"/>
      <c r="Z25" s="26"/>
    </row>
    <row r="26" spans="1:26" ht="63">
      <c r="A26" s="16" t="s">
        <v>60</v>
      </c>
      <c r="B26" s="17" t="str">
        <f>HLOOKUP(B7,道徳,19,FALSE)</f>
        <v xml:space="preserve">レスキュー隊/9月
五百人からもらった命/3月
せいいっぱい生きる ─命の詩─/3月
</v>
      </c>
      <c r="C26" s="18"/>
      <c r="D26" s="19"/>
      <c r="E26" s="28" t="str">
        <f>HLOOKUP(E8,国語,19,FALSE)</f>
        <v xml:space="preserve">題名の持つ意味について考えよう／一つの花/10月
</v>
      </c>
      <c r="F26" s="29" t="str">
        <f>HLOOKUP(F8,社会,19,FALSE)</f>
        <v xml:space="preserve">自然災害から人々を守る活動　導入/9月
自然災害から命を守る/9月
</v>
      </c>
      <c r="G26" s="29">
        <f>HLOOKUP(G8,算数,19,FALSE)</f>
        <v>0</v>
      </c>
      <c r="H26" s="29" t="str">
        <f>HLOOKUP(H8,理科,19,FALSE)</f>
        <v xml:space="preserve">春の⽣き物/4月
夏の⽣き物/7月
ヒトの体のつくりと運動/10月
秋の⽣き物/11月
冬の⽣き物/1月
⽣き物の１年間/3月
</v>
      </c>
      <c r="I26" s="29">
        <f>HLOOKUP(I8,音楽,19,FALSE)</f>
        <v>0</v>
      </c>
      <c r="J26" s="29">
        <f>HLOOKUP(J8,図画工作,19,FALSE)</f>
        <v>0</v>
      </c>
      <c r="K26" s="22"/>
      <c r="L26" s="40">
        <f>HLOOKUP(L8,保健,19,FALSE)</f>
        <v>0</v>
      </c>
      <c r="M26" s="31"/>
      <c r="N26" s="32"/>
      <c r="O26" s="32"/>
      <c r="P26" s="26"/>
      <c r="Q26" s="26"/>
      <c r="R26" s="26"/>
      <c r="S26" s="26"/>
      <c r="T26" s="26"/>
      <c r="U26" s="26"/>
      <c r="V26" s="26"/>
      <c r="W26" s="26"/>
      <c r="X26" s="26"/>
      <c r="Y26" s="26"/>
      <c r="Z26" s="26"/>
    </row>
    <row r="27" spans="1:26" ht="108">
      <c r="A27" s="16" t="s">
        <v>61</v>
      </c>
      <c r="B27" s="17" t="str">
        <f>HLOOKUP(B7,道徳,20,FALSE)</f>
        <v>アカウミガメの来るはま/10月
しぜんを守るエゾリス/2月
「里山」とともに/付録</v>
      </c>
      <c r="C27" s="18"/>
      <c r="D27" s="19"/>
      <c r="E27" s="20" t="str">
        <f>HLOOKUP(E8,国語,20,FALSE)</f>
        <v xml:space="preserve">文章の組み立てをとらえよう／ヤドカリとイソギンチャク/5月
ふしぎ／よかったなあ/9月
</v>
      </c>
      <c r="F27" s="21">
        <f>HLOOKUP(F8,社会,20,FALSE)</f>
        <v>0</v>
      </c>
      <c r="G27" s="21">
        <f>HLOOKUP(G8,算数,20,FALSE)</f>
        <v>0</v>
      </c>
      <c r="H27" s="21" t="str">
        <f>HLOOKUP(H8,理科,20,FALSE)</f>
        <v xml:space="preserve">春の⽣き物/4月
天気と１⽇の気温/5月
地⾯を流れる⽔のゆくえ/5月
夏の⽣き物/7月
夏の夜空/7月
⽉や星/9月
秋の⽣き物/11月
冬の夜空/1月
冬の⽣き物/1月
⽔のゆくえ/3月
⽣き物の１年間/3月
</v>
      </c>
      <c r="I27" s="21">
        <f>HLOOKUP(I8,音楽,20,FALSE)</f>
        <v>0</v>
      </c>
      <c r="J27" s="21" t="str">
        <f>HLOOKUP(J8,図画工作,20,FALSE)</f>
        <v xml:space="preserve">しぜんの形/4月
ひみつのすみか/10月
</v>
      </c>
      <c r="K27" s="41"/>
      <c r="L27" s="40">
        <f>HLOOKUP(L8,保健,20,FALSE)</f>
        <v>0</v>
      </c>
      <c r="M27" s="31"/>
      <c r="N27" s="32"/>
      <c r="O27" s="32"/>
      <c r="P27" s="26"/>
      <c r="Q27" s="26"/>
      <c r="R27" s="26"/>
      <c r="S27" s="26"/>
      <c r="T27" s="26"/>
      <c r="U27" s="26"/>
      <c r="V27" s="26"/>
      <c r="W27" s="26"/>
      <c r="X27" s="26"/>
      <c r="Y27" s="26"/>
      <c r="Z27" s="26"/>
    </row>
    <row r="28" spans="1:26" ht="117">
      <c r="A28" s="42" t="s">
        <v>62</v>
      </c>
      <c r="B28" s="43" t="str">
        <f>HLOOKUP(B7,道徳,21,FALSE)</f>
        <v xml:space="preserve">十さいのプレゼント/5月
</v>
      </c>
      <c r="C28" s="44"/>
      <c r="D28" s="45"/>
      <c r="E28" s="46" t="str">
        <f>HLOOKUP(E8,国語,21,FALSE)</f>
        <v xml:space="preserve">ふしぎ／よかったなあ/9月
</v>
      </c>
      <c r="F28" s="47">
        <f>HLOOKUP(F8,社会,21,FALSE)</f>
        <v>0</v>
      </c>
      <c r="G28" s="47">
        <f>HLOOKUP(G8,算数,21,FALSE)</f>
        <v>0</v>
      </c>
      <c r="H28" s="47">
        <f>HLOOKUP(H8,理科,21,FALSE)</f>
        <v>0</v>
      </c>
      <c r="I28" s="47" t="str">
        <f>HLOOKUP(I8,音楽,21,FALSE)</f>
        <v xml:space="preserve">音楽で心の輪を広げよう/4月
歌声のひびきを感じ取ろう/5月
ちいきにつたわる音楽に親しもう/7月
せんりつのとくちょうを感じ取ろう/9月
せんりつの重なりを感じ取ろう/10月
いろいろな音のひびきを楽しもう/11月
日本の音楽でつながろう/1月
思いを音楽で表そう/2月
</v>
      </c>
      <c r="J28" s="47" t="str">
        <f>HLOOKUP(J8,図画工作,21,FALSE)</f>
        <v xml:space="preserve">しぜんの形/4月
光とかげから生まれる形/11月
まどをのぞいて/1月
ゴー！ ゴー！ ドリームカー/2月
</v>
      </c>
      <c r="K28" s="48"/>
      <c r="L28" s="49">
        <f>HLOOKUP(L8,保健,21,FALSE)</f>
        <v>0</v>
      </c>
      <c r="M28" s="50"/>
      <c r="N28" s="51"/>
      <c r="O28" s="52"/>
      <c r="P28" s="26"/>
      <c r="Q28" s="26"/>
      <c r="R28" s="26"/>
      <c r="S28" s="26"/>
      <c r="T28" s="26"/>
      <c r="U28" s="26"/>
      <c r="V28" s="26"/>
      <c r="W28" s="26"/>
      <c r="X28" s="26"/>
      <c r="Y28" s="26"/>
      <c r="Z28" s="26"/>
    </row>
    <row r="29" spans="1:26" ht="13.5">
      <c r="A29" s="7"/>
      <c r="B29" s="3"/>
      <c r="C29" s="3"/>
      <c r="D29" s="3"/>
      <c r="E29" s="3"/>
      <c r="F29" s="3"/>
      <c r="G29" s="3"/>
      <c r="H29" s="3"/>
      <c r="I29" s="3"/>
      <c r="J29" s="3"/>
      <c r="K29" s="3"/>
      <c r="L29" s="3"/>
      <c r="M29" s="3"/>
      <c r="N29" s="3"/>
      <c r="O29" s="3"/>
      <c r="P29" s="3"/>
      <c r="Q29" s="3"/>
      <c r="R29" s="3"/>
      <c r="S29" s="3"/>
      <c r="T29" s="3"/>
      <c r="U29" s="3"/>
      <c r="V29" s="3"/>
      <c r="W29" s="3"/>
      <c r="X29" s="3"/>
      <c r="Y29" s="3"/>
      <c r="Z29" s="3"/>
    </row>
    <row r="30" spans="1:26" ht="14.25" hidden="1">
      <c r="A30" s="53" t="s">
        <v>63</v>
      </c>
      <c r="B30" s="54"/>
      <c r="C30" s="3"/>
      <c r="D30" s="3"/>
      <c r="E30" s="3"/>
      <c r="F30" s="3"/>
      <c r="G30" s="3"/>
      <c r="H30" s="3"/>
      <c r="I30" s="3"/>
      <c r="J30" s="3"/>
      <c r="K30" s="3"/>
      <c r="L30" s="3"/>
      <c r="M30" s="3"/>
      <c r="N30" s="3"/>
      <c r="O30" s="3"/>
      <c r="P30" s="3"/>
      <c r="Q30" s="3"/>
      <c r="R30" s="3"/>
      <c r="S30" s="3"/>
      <c r="T30" s="3"/>
      <c r="U30" s="3"/>
      <c r="V30" s="3"/>
      <c r="W30" s="3"/>
      <c r="X30" s="3"/>
      <c r="Y30" s="3"/>
      <c r="Z30" s="3"/>
    </row>
    <row r="31" spans="1:26" ht="13.5" hidden="1">
      <c r="A31" s="55" t="s">
        <v>12</v>
      </c>
      <c r="B31" s="56" t="s">
        <v>21</v>
      </c>
      <c r="C31" s="3"/>
      <c r="D31" s="3"/>
      <c r="E31" s="3"/>
      <c r="F31" s="3"/>
      <c r="G31" s="3"/>
      <c r="H31" s="3"/>
      <c r="I31" s="3"/>
      <c r="J31" s="3"/>
      <c r="K31" s="3"/>
      <c r="L31" s="3"/>
      <c r="M31" s="3"/>
      <c r="N31" s="3"/>
      <c r="O31" s="3"/>
      <c r="P31" s="3"/>
      <c r="Q31" s="3"/>
      <c r="R31" s="3"/>
      <c r="S31" s="3"/>
      <c r="T31" s="3"/>
      <c r="U31" s="3"/>
      <c r="V31" s="3"/>
      <c r="W31" s="3"/>
      <c r="X31" s="3"/>
      <c r="Y31" s="3"/>
      <c r="Z31" s="3"/>
    </row>
    <row r="32" spans="1:26" ht="13.5" hidden="1">
      <c r="A32" s="55" t="s">
        <v>12</v>
      </c>
      <c r="B32" s="56" t="s">
        <v>64</v>
      </c>
      <c r="C32" s="3"/>
      <c r="D32" s="3"/>
      <c r="E32" s="3"/>
      <c r="F32" s="3"/>
      <c r="G32" s="3"/>
      <c r="H32" s="3"/>
      <c r="I32" s="3"/>
      <c r="J32" s="3"/>
      <c r="K32" s="3"/>
      <c r="L32" s="3"/>
      <c r="M32" s="3"/>
      <c r="N32" s="3"/>
      <c r="O32" s="3"/>
      <c r="P32" s="3"/>
      <c r="Q32" s="3"/>
      <c r="R32" s="3"/>
      <c r="S32" s="3"/>
      <c r="T32" s="3"/>
      <c r="U32" s="3"/>
      <c r="V32" s="3"/>
      <c r="W32" s="3"/>
      <c r="X32" s="3"/>
      <c r="Y32" s="3"/>
      <c r="Z32" s="3"/>
    </row>
    <row r="33" spans="1:26" ht="13.5" hidden="1">
      <c r="A33" s="55" t="s">
        <v>12</v>
      </c>
      <c r="B33" s="56" t="s">
        <v>20</v>
      </c>
      <c r="C33" s="3"/>
      <c r="D33" s="3"/>
      <c r="E33" s="3"/>
      <c r="F33" s="3"/>
      <c r="G33" s="3"/>
      <c r="H33" s="3"/>
      <c r="I33" s="3"/>
      <c r="J33" s="3"/>
      <c r="K33" s="3"/>
      <c r="L33" s="3"/>
      <c r="M33" s="3"/>
      <c r="N33" s="3"/>
      <c r="O33" s="3"/>
      <c r="P33" s="3"/>
      <c r="Q33" s="3"/>
      <c r="R33" s="3"/>
      <c r="S33" s="3"/>
      <c r="T33" s="3"/>
      <c r="U33" s="3"/>
      <c r="V33" s="3"/>
      <c r="W33" s="3"/>
      <c r="X33" s="3"/>
      <c r="Y33" s="3"/>
      <c r="Z33" s="3"/>
    </row>
    <row r="34" spans="1:26" ht="13.5" hidden="1">
      <c r="A34" s="55" t="s">
        <v>13</v>
      </c>
      <c r="B34" s="56" t="s">
        <v>21</v>
      </c>
      <c r="C34" s="3"/>
      <c r="D34" s="3"/>
      <c r="E34" s="3"/>
      <c r="F34" s="3"/>
      <c r="G34" s="3"/>
      <c r="H34" s="3"/>
      <c r="I34" s="3"/>
      <c r="J34" s="3"/>
      <c r="K34" s="3"/>
      <c r="L34" s="3"/>
      <c r="M34" s="3"/>
      <c r="N34" s="3"/>
      <c r="O34" s="3"/>
      <c r="P34" s="3"/>
      <c r="Q34" s="3"/>
      <c r="R34" s="3"/>
      <c r="S34" s="3"/>
      <c r="T34" s="3"/>
      <c r="U34" s="3"/>
      <c r="V34" s="3"/>
      <c r="W34" s="3"/>
      <c r="X34" s="3"/>
      <c r="Y34" s="3"/>
      <c r="Z34" s="3"/>
    </row>
    <row r="35" spans="1:26" ht="13.5" hidden="1">
      <c r="A35" s="55" t="s">
        <v>13</v>
      </c>
      <c r="B35" s="56" t="s">
        <v>64</v>
      </c>
      <c r="C35" s="3"/>
      <c r="D35" s="3"/>
      <c r="E35" s="3"/>
      <c r="F35" s="3"/>
      <c r="G35" s="3"/>
      <c r="H35" s="3"/>
      <c r="I35" s="3"/>
      <c r="J35" s="3"/>
      <c r="K35" s="3"/>
      <c r="L35" s="3"/>
      <c r="M35" s="3"/>
      <c r="N35" s="3"/>
      <c r="O35" s="3"/>
      <c r="P35" s="3"/>
      <c r="Q35" s="3"/>
      <c r="R35" s="3"/>
      <c r="S35" s="3"/>
      <c r="T35" s="3"/>
      <c r="U35" s="3"/>
      <c r="V35" s="3"/>
      <c r="W35" s="3"/>
      <c r="X35" s="3"/>
      <c r="Y35" s="3"/>
      <c r="Z35" s="3"/>
    </row>
    <row r="36" spans="1:26" ht="13.5" hidden="1">
      <c r="A36" s="55" t="s">
        <v>13</v>
      </c>
      <c r="B36" s="56" t="s">
        <v>65</v>
      </c>
      <c r="C36" s="3"/>
      <c r="D36" s="3"/>
      <c r="E36" s="3"/>
      <c r="F36" s="3"/>
      <c r="G36" s="3"/>
      <c r="H36" s="3"/>
      <c r="I36" s="3"/>
      <c r="J36" s="3"/>
      <c r="K36" s="3"/>
      <c r="L36" s="3"/>
      <c r="M36" s="3"/>
      <c r="N36" s="3"/>
      <c r="O36" s="3"/>
      <c r="P36" s="3"/>
      <c r="Q36" s="3"/>
      <c r="R36" s="3"/>
      <c r="S36" s="3"/>
      <c r="T36" s="3"/>
      <c r="U36" s="3"/>
      <c r="V36" s="3"/>
      <c r="W36" s="3"/>
      <c r="X36" s="3"/>
      <c r="Y36" s="3"/>
      <c r="Z36" s="3"/>
    </row>
    <row r="37" spans="1:26" ht="13.5" hidden="1">
      <c r="A37" s="55" t="s">
        <v>14</v>
      </c>
      <c r="B37" s="56" t="s">
        <v>21</v>
      </c>
      <c r="C37" s="3"/>
      <c r="D37" s="3"/>
      <c r="E37" s="3"/>
      <c r="F37" s="3"/>
      <c r="G37" s="3"/>
      <c r="H37" s="3"/>
      <c r="I37" s="3"/>
      <c r="J37" s="3"/>
      <c r="K37" s="3"/>
      <c r="L37" s="3"/>
      <c r="M37" s="3"/>
      <c r="N37" s="3"/>
      <c r="O37" s="3"/>
      <c r="P37" s="3"/>
      <c r="Q37" s="3"/>
      <c r="R37" s="3"/>
      <c r="S37" s="3"/>
      <c r="T37" s="3"/>
      <c r="U37" s="3"/>
      <c r="V37" s="3"/>
      <c r="W37" s="3"/>
      <c r="X37" s="3"/>
      <c r="Y37" s="3"/>
      <c r="Z37" s="3"/>
    </row>
    <row r="38" spans="1:26" ht="13.5" hidden="1">
      <c r="A38" s="55" t="s">
        <v>14</v>
      </c>
      <c r="B38" s="56" t="s">
        <v>66</v>
      </c>
      <c r="C38" s="3"/>
      <c r="D38" s="3"/>
      <c r="E38" s="3"/>
      <c r="F38" s="3"/>
      <c r="G38" s="3"/>
      <c r="H38" s="3"/>
      <c r="I38" s="3"/>
      <c r="J38" s="3"/>
      <c r="K38" s="3"/>
      <c r="L38" s="3"/>
      <c r="M38" s="3"/>
      <c r="N38" s="3"/>
      <c r="O38" s="3"/>
      <c r="P38" s="3"/>
      <c r="Q38" s="3"/>
      <c r="R38" s="3"/>
      <c r="S38" s="3"/>
      <c r="T38" s="3"/>
      <c r="U38" s="3"/>
      <c r="V38" s="3"/>
      <c r="W38" s="3"/>
      <c r="X38" s="3"/>
      <c r="Y38" s="3"/>
      <c r="Z38" s="3"/>
    </row>
    <row r="39" spans="1:26" ht="13.5" hidden="1">
      <c r="A39" s="55" t="s">
        <v>14</v>
      </c>
      <c r="B39" s="56" t="s">
        <v>67</v>
      </c>
      <c r="C39" s="3"/>
      <c r="D39" s="3"/>
      <c r="E39" s="3"/>
      <c r="F39" s="3"/>
      <c r="G39" s="3"/>
      <c r="H39" s="3"/>
      <c r="I39" s="3"/>
      <c r="J39" s="3"/>
      <c r="K39" s="3"/>
      <c r="L39" s="3"/>
      <c r="M39" s="3"/>
      <c r="N39" s="3"/>
      <c r="O39" s="3"/>
      <c r="P39" s="3"/>
      <c r="Q39" s="3"/>
      <c r="R39" s="3"/>
      <c r="S39" s="3"/>
      <c r="T39" s="3"/>
      <c r="U39" s="3"/>
      <c r="V39" s="3"/>
      <c r="W39" s="3"/>
      <c r="X39" s="3"/>
      <c r="Y39" s="3"/>
      <c r="Z39" s="3"/>
    </row>
    <row r="40" spans="1:26" ht="13.5" hidden="1">
      <c r="A40" s="55" t="s">
        <v>14</v>
      </c>
      <c r="B40" s="56" t="s">
        <v>64</v>
      </c>
      <c r="C40" s="3"/>
      <c r="D40" s="3"/>
      <c r="E40" s="3"/>
      <c r="F40" s="3"/>
      <c r="G40" s="3"/>
      <c r="H40" s="3"/>
      <c r="I40" s="3"/>
      <c r="J40" s="3"/>
      <c r="K40" s="3"/>
      <c r="L40" s="3"/>
      <c r="M40" s="3"/>
      <c r="N40" s="3"/>
      <c r="O40" s="3"/>
      <c r="P40" s="3"/>
      <c r="Q40" s="3"/>
      <c r="R40" s="3"/>
      <c r="S40" s="3"/>
      <c r="T40" s="3"/>
      <c r="U40" s="3"/>
      <c r="V40" s="3"/>
      <c r="W40" s="3"/>
      <c r="X40" s="3"/>
      <c r="Y40" s="3"/>
      <c r="Z40" s="3"/>
    </row>
    <row r="41" spans="1:26" ht="13.5" hidden="1">
      <c r="A41" s="55" t="s">
        <v>14</v>
      </c>
      <c r="B41" s="56" t="s">
        <v>22</v>
      </c>
      <c r="C41" s="3"/>
      <c r="D41" s="3"/>
      <c r="E41" s="3"/>
      <c r="F41" s="3"/>
      <c r="G41" s="3"/>
      <c r="H41" s="3"/>
      <c r="I41" s="3"/>
      <c r="J41" s="3"/>
      <c r="K41" s="3"/>
      <c r="L41" s="3"/>
      <c r="M41" s="3"/>
      <c r="N41" s="3"/>
      <c r="O41" s="3"/>
      <c r="P41" s="3"/>
      <c r="Q41" s="3"/>
      <c r="R41" s="3"/>
      <c r="S41" s="3"/>
      <c r="T41" s="3"/>
      <c r="U41" s="3"/>
      <c r="V41" s="3"/>
      <c r="W41" s="3"/>
      <c r="X41" s="3"/>
      <c r="Y41" s="3"/>
      <c r="Z41" s="3"/>
    </row>
    <row r="42" spans="1:26" ht="13.5" hidden="1">
      <c r="A42" s="55" t="s">
        <v>14</v>
      </c>
      <c r="B42" s="56" t="s">
        <v>65</v>
      </c>
      <c r="C42" s="3"/>
      <c r="D42" s="3"/>
      <c r="E42" s="3"/>
      <c r="F42" s="3"/>
      <c r="G42" s="3"/>
      <c r="H42" s="3"/>
      <c r="I42" s="3"/>
      <c r="J42" s="3"/>
      <c r="K42" s="3"/>
      <c r="L42" s="3"/>
      <c r="M42" s="3"/>
      <c r="N42" s="3"/>
      <c r="O42" s="3"/>
      <c r="P42" s="3"/>
      <c r="Q42" s="3"/>
      <c r="R42" s="3"/>
      <c r="S42" s="3"/>
      <c r="T42" s="3"/>
      <c r="U42" s="3"/>
      <c r="V42" s="3"/>
      <c r="W42" s="3"/>
      <c r="X42" s="3"/>
      <c r="Y42" s="3"/>
      <c r="Z42" s="3"/>
    </row>
    <row r="43" spans="1:26" ht="13.5" hidden="1">
      <c r="A43" s="55" t="s">
        <v>15</v>
      </c>
      <c r="B43" s="56" t="s">
        <v>21</v>
      </c>
      <c r="C43" s="3"/>
      <c r="D43" s="3"/>
      <c r="E43" s="3"/>
      <c r="F43" s="3"/>
      <c r="G43" s="3"/>
      <c r="H43" s="3"/>
      <c r="I43" s="3"/>
      <c r="J43" s="3"/>
      <c r="K43" s="3"/>
      <c r="L43" s="3"/>
      <c r="M43" s="3"/>
      <c r="N43" s="3"/>
      <c r="O43" s="3"/>
      <c r="P43" s="3"/>
      <c r="Q43" s="3"/>
      <c r="R43" s="3"/>
      <c r="S43" s="3"/>
      <c r="T43" s="3"/>
      <c r="U43" s="3"/>
      <c r="V43" s="3"/>
      <c r="W43" s="3"/>
      <c r="X43" s="3"/>
      <c r="Y43" s="3"/>
      <c r="Z43" s="3"/>
    </row>
    <row r="44" spans="1:26" ht="13.5" hidden="1">
      <c r="A44" s="55" t="s">
        <v>15</v>
      </c>
      <c r="B44" s="56" t="s">
        <v>66</v>
      </c>
      <c r="C44" s="3"/>
      <c r="D44" s="3"/>
      <c r="E44" s="3"/>
      <c r="F44" s="3"/>
      <c r="G44" s="3"/>
      <c r="H44" s="3"/>
      <c r="I44" s="3"/>
      <c r="J44" s="3"/>
      <c r="K44" s="3"/>
      <c r="L44" s="3"/>
      <c r="M44" s="3"/>
      <c r="N44" s="3"/>
      <c r="O44" s="3"/>
      <c r="P44" s="3"/>
      <c r="Q44" s="3"/>
      <c r="R44" s="3"/>
      <c r="S44" s="3"/>
      <c r="T44" s="3"/>
      <c r="U44" s="3"/>
      <c r="V44" s="3"/>
      <c r="W44" s="3"/>
      <c r="X44" s="3"/>
      <c r="Y44" s="3"/>
      <c r="Z44" s="3"/>
    </row>
    <row r="45" spans="1:26" ht="13.5" hidden="1">
      <c r="A45" s="55" t="s">
        <v>15</v>
      </c>
      <c r="B45" s="56" t="s">
        <v>67</v>
      </c>
      <c r="C45" s="3"/>
      <c r="D45" s="3"/>
      <c r="E45" s="3"/>
      <c r="F45" s="3"/>
      <c r="G45" s="3"/>
      <c r="H45" s="3"/>
      <c r="I45" s="3"/>
      <c r="J45" s="3"/>
      <c r="K45" s="3"/>
      <c r="L45" s="3"/>
      <c r="M45" s="3"/>
      <c r="N45" s="3"/>
      <c r="O45" s="3"/>
      <c r="P45" s="3"/>
      <c r="Q45" s="3"/>
      <c r="R45" s="3"/>
      <c r="S45" s="3"/>
      <c r="T45" s="3"/>
      <c r="U45" s="3"/>
      <c r="V45" s="3"/>
      <c r="W45" s="3"/>
      <c r="X45" s="3"/>
      <c r="Y45" s="3"/>
      <c r="Z45" s="3"/>
    </row>
    <row r="46" spans="1:26" ht="13.5" hidden="1">
      <c r="A46" s="55" t="s">
        <v>15</v>
      </c>
      <c r="B46" s="56" t="s">
        <v>64</v>
      </c>
      <c r="C46" s="3"/>
      <c r="D46" s="3"/>
      <c r="E46" s="3"/>
      <c r="F46" s="3"/>
      <c r="G46" s="3"/>
      <c r="H46" s="3"/>
      <c r="I46" s="3"/>
      <c r="J46" s="3"/>
      <c r="K46" s="3"/>
      <c r="L46" s="3"/>
      <c r="M46" s="3"/>
      <c r="N46" s="3"/>
      <c r="O46" s="3"/>
      <c r="P46" s="3"/>
      <c r="Q46" s="3"/>
      <c r="R46" s="3"/>
      <c r="S46" s="3"/>
      <c r="T46" s="3"/>
      <c r="U46" s="3"/>
      <c r="V46" s="3"/>
      <c r="W46" s="3"/>
      <c r="X46" s="3"/>
      <c r="Y46" s="3"/>
      <c r="Z46" s="3"/>
    </row>
    <row r="47" spans="1:26" ht="13.5" hidden="1">
      <c r="A47" s="55" t="s">
        <v>15</v>
      </c>
      <c r="B47" s="56" t="s">
        <v>22</v>
      </c>
      <c r="C47" s="3"/>
      <c r="D47" s="3"/>
      <c r="E47" s="3"/>
      <c r="F47" s="3"/>
      <c r="G47" s="3"/>
      <c r="H47" s="3"/>
      <c r="I47" s="3"/>
      <c r="J47" s="3"/>
      <c r="K47" s="3"/>
      <c r="L47" s="3"/>
      <c r="M47" s="3"/>
      <c r="N47" s="3"/>
      <c r="O47" s="3"/>
      <c r="P47" s="3"/>
      <c r="Q47" s="3"/>
      <c r="R47" s="3"/>
      <c r="S47" s="3"/>
      <c r="T47" s="3"/>
      <c r="U47" s="3"/>
      <c r="V47" s="3"/>
      <c r="W47" s="3"/>
      <c r="X47" s="3"/>
      <c r="Y47" s="3"/>
      <c r="Z47" s="3"/>
    </row>
    <row r="48" spans="1:26" ht="13.5" hidden="1">
      <c r="A48" s="55" t="s">
        <v>16</v>
      </c>
      <c r="B48" s="56" t="s">
        <v>64</v>
      </c>
      <c r="C48" s="3"/>
      <c r="D48" s="3"/>
      <c r="E48" s="3"/>
      <c r="F48" s="3"/>
      <c r="G48" s="3"/>
      <c r="H48" s="3"/>
      <c r="I48" s="3"/>
      <c r="J48" s="3"/>
      <c r="K48" s="3"/>
      <c r="L48" s="3"/>
      <c r="M48" s="3"/>
      <c r="N48" s="3"/>
      <c r="O48" s="3"/>
      <c r="P48" s="3"/>
      <c r="Q48" s="3"/>
      <c r="R48" s="3"/>
      <c r="S48" s="3"/>
      <c r="T48" s="3"/>
      <c r="U48" s="3"/>
      <c r="V48" s="3"/>
      <c r="W48" s="3"/>
      <c r="X48" s="3"/>
      <c r="Y48" s="3"/>
      <c r="Z48" s="3"/>
    </row>
    <row r="49" spans="1:26" ht="13.5" hidden="1">
      <c r="A49" s="55" t="s">
        <v>16</v>
      </c>
      <c r="B49" s="56" t="s">
        <v>23</v>
      </c>
      <c r="C49" s="3"/>
      <c r="D49" s="3"/>
      <c r="E49" s="3"/>
      <c r="F49" s="3"/>
      <c r="G49" s="3"/>
      <c r="H49" s="3"/>
      <c r="I49" s="3"/>
      <c r="J49" s="3"/>
      <c r="K49" s="3"/>
      <c r="L49" s="3"/>
      <c r="M49" s="3"/>
      <c r="N49" s="3"/>
      <c r="O49" s="3"/>
      <c r="P49" s="3"/>
      <c r="Q49" s="3"/>
      <c r="R49" s="3"/>
      <c r="S49" s="3"/>
      <c r="T49" s="3"/>
      <c r="U49" s="3"/>
      <c r="V49" s="3"/>
      <c r="W49" s="3"/>
      <c r="X49" s="3"/>
      <c r="Y49" s="3"/>
      <c r="Z49" s="3"/>
    </row>
    <row r="50" spans="1:26" ht="13.5" hidden="1">
      <c r="A50" s="55" t="s">
        <v>17</v>
      </c>
      <c r="B50" s="56" t="s">
        <v>24</v>
      </c>
      <c r="C50" s="3"/>
      <c r="D50" s="3"/>
      <c r="E50" s="3"/>
      <c r="F50" s="3"/>
      <c r="G50" s="3"/>
      <c r="H50" s="3"/>
      <c r="I50" s="3"/>
      <c r="J50" s="3"/>
      <c r="K50" s="3"/>
      <c r="L50" s="3"/>
      <c r="M50" s="3"/>
      <c r="N50" s="3"/>
      <c r="O50" s="3"/>
      <c r="P50" s="3"/>
      <c r="Q50" s="3"/>
      <c r="R50" s="3"/>
      <c r="S50" s="3"/>
      <c r="T50" s="3"/>
      <c r="U50" s="3"/>
      <c r="V50" s="3"/>
      <c r="W50" s="3"/>
      <c r="X50" s="3"/>
      <c r="Y50" s="3"/>
      <c r="Z50" s="3"/>
    </row>
    <row r="51" spans="1:26" ht="13.5" hidden="1">
      <c r="A51" s="55" t="s">
        <v>17</v>
      </c>
      <c r="B51" s="56" t="s">
        <v>65</v>
      </c>
      <c r="C51" s="3"/>
      <c r="D51" s="3"/>
      <c r="E51" s="3"/>
      <c r="F51" s="3"/>
      <c r="G51" s="3"/>
      <c r="H51" s="3"/>
      <c r="I51" s="3"/>
      <c r="J51" s="3"/>
      <c r="K51" s="3"/>
      <c r="L51" s="3"/>
      <c r="M51" s="3"/>
      <c r="N51" s="3"/>
      <c r="O51" s="3"/>
      <c r="P51" s="3"/>
      <c r="Q51" s="3"/>
      <c r="R51" s="3"/>
      <c r="S51" s="3"/>
      <c r="T51" s="3"/>
      <c r="U51" s="3"/>
      <c r="V51" s="3"/>
      <c r="W51" s="3"/>
      <c r="X51" s="3"/>
      <c r="Y51" s="3"/>
      <c r="Z51" s="3"/>
    </row>
    <row r="52" spans="1:26" ht="13.5" hidden="1">
      <c r="A52" s="57" t="s">
        <v>19</v>
      </c>
      <c r="B52" s="58" t="s">
        <v>21</v>
      </c>
      <c r="C52" s="3"/>
      <c r="D52" s="3"/>
      <c r="E52" s="3"/>
      <c r="F52" s="3"/>
      <c r="G52" s="3"/>
      <c r="H52" s="3"/>
      <c r="I52" s="3"/>
      <c r="J52" s="3"/>
      <c r="K52" s="3"/>
      <c r="L52" s="3"/>
      <c r="M52" s="3"/>
      <c r="N52" s="3"/>
      <c r="O52" s="3"/>
      <c r="P52" s="3"/>
      <c r="Q52" s="3"/>
      <c r="R52" s="3"/>
      <c r="S52" s="3"/>
      <c r="T52" s="3"/>
      <c r="U52" s="3"/>
      <c r="V52" s="3"/>
      <c r="W52" s="3"/>
      <c r="X52" s="3"/>
      <c r="Y52" s="3"/>
      <c r="Z52" s="3"/>
    </row>
    <row r="53" spans="1:26" ht="13.5" hidden="1">
      <c r="A53" s="57" t="s">
        <v>19</v>
      </c>
      <c r="B53" s="58" t="s">
        <v>66</v>
      </c>
      <c r="C53" s="3"/>
      <c r="D53" s="3"/>
      <c r="E53" s="3"/>
      <c r="F53" s="3"/>
      <c r="G53" s="3"/>
      <c r="H53" s="3"/>
      <c r="I53" s="3"/>
      <c r="J53" s="3"/>
      <c r="K53" s="3"/>
      <c r="L53" s="3"/>
      <c r="M53" s="3"/>
      <c r="N53" s="3"/>
      <c r="O53" s="3"/>
      <c r="P53" s="3"/>
      <c r="Q53" s="3"/>
      <c r="R53" s="3"/>
      <c r="S53" s="3"/>
      <c r="T53" s="3"/>
      <c r="U53" s="3"/>
      <c r="V53" s="3"/>
      <c r="W53" s="3"/>
      <c r="X53" s="3"/>
      <c r="Y53" s="3"/>
      <c r="Z53" s="3"/>
    </row>
    <row r="54" spans="1:26" ht="13.5" hidden="1">
      <c r="A54" s="57" t="s">
        <v>19</v>
      </c>
      <c r="B54" s="58" t="s">
        <v>9</v>
      </c>
      <c r="C54" s="3"/>
      <c r="D54" s="3"/>
      <c r="E54" s="3"/>
      <c r="F54" s="3"/>
      <c r="G54" s="3"/>
      <c r="H54" s="3"/>
      <c r="I54" s="3"/>
      <c r="J54" s="3"/>
      <c r="K54" s="3"/>
      <c r="L54" s="3"/>
      <c r="M54" s="3"/>
      <c r="N54" s="3"/>
      <c r="O54" s="3"/>
      <c r="P54" s="3"/>
      <c r="Q54" s="3"/>
      <c r="R54" s="3"/>
      <c r="S54" s="3"/>
      <c r="T54" s="3"/>
      <c r="U54" s="3"/>
      <c r="V54" s="3"/>
      <c r="W54" s="3"/>
      <c r="X54" s="3"/>
      <c r="Y54" s="3"/>
      <c r="Z54" s="3"/>
    </row>
    <row r="55" spans="1:26" ht="13.5" hidden="1">
      <c r="A55" s="57" t="s">
        <v>19</v>
      </c>
      <c r="B55" s="58" t="s">
        <v>68</v>
      </c>
      <c r="C55" s="3"/>
      <c r="D55" s="3"/>
      <c r="E55" s="3"/>
      <c r="F55" s="3"/>
      <c r="G55" s="3"/>
      <c r="H55" s="3"/>
      <c r="I55" s="3"/>
      <c r="J55" s="3"/>
      <c r="K55" s="3"/>
      <c r="L55" s="3"/>
      <c r="M55" s="3"/>
      <c r="N55" s="3"/>
      <c r="O55" s="3"/>
      <c r="P55" s="3"/>
      <c r="Q55" s="3"/>
      <c r="R55" s="3"/>
      <c r="S55" s="3"/>
      <c r="T55" s="3"/>
      <c r="U55" s="3"/>
      <c r="V55" s="3"/>
      <c r="W55" s="3"/>
      <c r="X55" s="3"/>
      <c r="Y55" s="3"/>
      <c r="Z55" s="3"/>
    </row>
    <row r="56" spans="1:26" ht="13.5" hidden="1">
      <c r="A56" s="59" t="s">
        <v>19</v>
      </c>
      <c r="B56" s="60" t="s">
        <v>69</v>
      </c>
      <c r="C56" s="3"/>
      <c r="D56" s="3"/>
      <c r="E56" s="3"/>
      <c r="F56" s="3"/>
      <c r="G56" s="3"/>
      <c r="H56" s="3"/>
      <c r="I56" s="3"/>
      <c r="J56" s="3"/>
      <c r="K56" s="3"/>
      <c r="L56" s="3"/>
      <c r="M56" s="3"/>
      <c r="N56" s="3"/>
      <c r="O56" s="3"/>
      <c r="P56" s="3"/>
      <c r="Q56" s="3"/>
      <c r="R56" s="3"/>
      <c r="S56" s="3"/>
      <c r="T56" s="3"/>
      <c r="U56" s="3"/>
      <c r="V56" s="3"/>
      <c r="W56" s="3"/>
      <c r="X56" s="3"/>
      <c r="Y56" s="3"/>
      <c r="Z56" s="3"/>
    </row>
    <row r="57" spans="1:26" ht="13.5">
      <c r="A57" s="7"/>
      <c r="B57" s="3"/>
      <c r="C57" s="3"/>
      <c r="D57" s="3"/>
      <c r="E57" s="3"/>
      <c r="F57" s="3"/>
      <c r="G57" s="3"/>
      <c r="H57" s="3"/>
      <c r="I57" s="3"/>
      <c r="J57" s="3"/>
      <c r="K57" s="3"/>
      <c r="L57" s="3"/>
      <c r="M57" s="3"/>
      <c r="N57" s="3"/>
      <c r="O57" s="3"/>
      <c r="P57" s="3"/>
      <c r="Q57" s="3"/>
      <c r="R57" s="3"/>
      <c r="S57" s="3"/>
      <c r="T57" s="3"/>
      <c r="U57" s="3"/>
      <c r="V57" s="3"/>
      <c r="W57" s="3"/>
      <c r="X57" s="3"/>
      <c r="Y57" s="3"/>
      <c r="Z57" s="3"/>
    </row>
    <row r="58" spans="1:26" ht="13.5">
      <c r="A58" s="7"/>
      <c r="B58" s="3"/>
      <c r="C58" s="3"/>
      <c r="D58" s="3"/>
      <c r="E58" s="3"/>
      <c r="F58" s="3"/>
      <c r="G58" s="3"/>
      <c r="H58" s="3"/>
      <c r="I58" s="3"/>
      <c r="J58" s="3"/>
      <c r="K58" s="3"/>
      <c r="L58" s="3"/>
      <c r="M58" s="3"/>
      <c r="N58" s="3"/>
      <c r="O58" s="3"/>
      <c r="P58" s="3"/>
      <c r="Q58" s="3"/>
      <c r="R58" s="3"/>
      <c r="S58" s="3"/>
      <c r="T58" s="3"/>
      <c r="U58" s="3"/>
      <c r="V58" s="3"/>
      <c r="W58" s="3"/>
      <c r="X58" s="3"/>
      <c r="Y58" s="3"/>
      <c r="Z58" s="3"/>
    </row>
    <row r="59" spans="1:26" ht="13.5">
      <c r="A59" s="7"/>
      <c r="B59" s="3"/>
      <c r="C59" s="3"/>
      <c r="D59" s="3"/>
      <c r="E59" s="3"/>
      <c r="F59" s="3"/>
      <c r="G59" s="3"/>
      <c r="H59" s="3"/>
      <c r="I59" s="3"/>
      <c r="J59" s="3"/>
      <c r="K59" s="3"/>
      <c r="L59" s="3"/>
      <c r="M59" s="3"/>
      <c r="N59" s="3"/>
      <c r="O59" s="3"/>
      <c r="P59" s="3"/>
      <c r="Q59" s="3"/>
      <c r="R59" s="3"/>
      <c r="S59" s="3"/>
      <c r="T59" s="3"/>
      <c r="U59" s="3"/>
      <c r="V59" s="3"/>
      <c r="W59" s="3"/>
      <c r="X59" s="3"/>
      <c r="Y59" s="3"/>
      <c r="Z59" s="3"/>
    </row>
    <row r="60" spans="1:26" ht="13.5">
      <c r="A60" s="7"/>
      <c r="B60" s="3"/>
      <c r="C60" s="3"/>
      <c r="D60" s="3"/>
      <c r="E60" s="3"/>
      <c r="F60" s="3"/>
      <c r="G60" s="3"/>
      <c r="H60" s="3"/>
      <c r="I60" s="3"/>
      <c r="J60" s="3"/>
      <c r="K60" s="3"/>
      <c r="L60" s="3"/>
      <c r="M60" s="3"/>
      <c r="N60" s="3"/>
      <c r="O60" s="3"/>
      <c r="P60" s="3"/>
      <c r="Q60" s="3"/>
      <c r="R60" s="3"/>
      <c r="S60" s="3"/>
      <c r="T60" s="3"/>
      <c r="U60" s="3"/>
      <c r="V60" s="3"/>
      <c r="W60" s="3"/>
      <c r="X60" s="3"/>
      <c r="Y60" s="3"/>
      <c r="Z60" s="3"/>
    </row>
    <row r="61" spans="1:26" ht="13.5">
      <c r="A61" s="7"/>
      <c r="B61" s="3"/>
      <c r="C61" s="3"/>
      <c r="D61" s="3"/>
      <c r="E61" s="3"/>
      <c r="F61" s="3"/>
      <c r="G61" s="3"/>
      <c r="H61" s="3"/>
      <c r="I61" s="3"/>
      <c r="J61" s="3"/>
      <c r="K61" s="3"/>
      <c r="L61" s="3"/>
      <c r="M61" s="3"/>
      <c r="N61" s="3"/>
      <c r="O61" s="3"/>
      <c r="P61" s="3"/>
      <c r="Q61" s="3"/>
      <c r="R61" s="3"/>
      <c r="S61" s="3"/>
      <c r="T61" s="3"/>
      <c r="U61" s="3"/>
      <c r="V61" s="3"/>
      <c r="W61" s="3"/>
      <c r="X61" s="3"/>
      <c r="Y61" s="3"/>
      <c r="Z61" s="3"/>
    </row>
    <row r="62" spans="1:26" ht="13.5">
      <c r="A62" s="7"/>
      <c r="B62" s="3"/>
      <c r="C62" s="3"/>
      <c r="D62" s="3"/>
      <c r="E62" s="3"/>
      <c r="F62" s="3"/>
      <c r="G62" s="3"/>
      <c r="H62" s="3"/>
      <c r="I62" s="3"/>
      <c r="J62" s="3"/>
      <c r="K62" s="3"/>
      <c r="L62" s="3"/>
      <c r="M62" s="3"/>
      <c r="N62" s="3"/>
      <c r="O62" s="3"/>
      <c r="P62" s="3"/>
      <c r="Q62" s="3"/>
      <c r="R62" s="3"/>
      <c r="S62" s="3"/>
      <c r="T62" s="3"/>
      <c r="U62" s="3"/>
      <c r="V62" s="3"/>
      <c r="W62" s="3"/>
      <c r="X62" s="3"/>
      <c r="Y62" s="3"/>
      <c r="Z62" s="3"/>
    </row>
    <row r="63" spans="1:26" ht="13.5">
      <c r="A63" s="7"/>
      <c r="B63" s="3"/>
      <c r="C63" s="3"/>
      <c r="D63" s="3"/>
      <c r="E63" s="3"/>
      <c r="F63" s="3"/>
      <c r="G63" s="3"/>
      <c r="H63" s="3"/>
      <c r="I63" s="3"/>
      <c r="J63" s="3"/>
      <c r="K63" s="3"/>
      <c r="L63" s="3"/>
      <c r="M63" s="3"/>
      <c r="N63" s="3"/>
      <c r="O63" s="3"/>
      <c r="P63" s="3"/>
      <c r="Q63" s="3"/>
      <c r="R63" s="3"/>
      <c r="S63" s="3"/>
      <c r="T63" s="3"/>
      <c r="U63" s="3"/>
      <c r="V63" s="3"/>
      <c r="W63" s="3"/>
      <c r="X63" s="3"/>
      <c r="Y63" s="3"/>
      <c r="Z63" s="3"/>
    </row>
    <row r="64" spans="1:26" ht="13.5">
      <c r="A64" s="7"/>
      <c r="B64" s="3"/>
      <c r="C64" s="3"/>
      <c r="D64" s="3"/>
      <c r="E64" s="3"/>
      <c r="F64" s="3"/>
      <c r="G64" s="3"/>
      <c r="H64" s="3"/>
      <c r="I64" s="3"/>
      <c r="J64" s="3"/>
      <c r="K64" s="3"/>
      <c r="L64" s="3"/>
      <c r="M64" s="3"/>
      <c r="N64" s="3"/>
      <c r="O64" s="3"/>
      <c r="P64" s="3"/>
      <c r="Q64" s="3"/>
      <c r="R64" s="3"/>
      <c r="S64" s="3"/>
      <c r="T64" s="3"/>
      <c r="U64" s="3"/>
      <c r="V64" s="3"/>
      <c r="W64" s="3"/>
      <c r="X64" s="3"/>
      <c r="Y64" s="3"/>
      <c r="Z64" s="3"/>
    </row>
    <row r="65" spans="1:26" ht="13.5">
      <c r="A65" s="7"/>
      <c r="B65" s="3"/>
      <c r="C65" s="3"/>
      <c r="D65" s="3"/>
      <c r="E65" s="3"/>
      <c r="F65" s="3"/>
      <c r="G65" s="3"/>
      <c r="H65" s="3"/>
      <c r="I65" s="3"/>
      <c r="J65" s="3"/>
      <c r="K65" s="3"/>
      <c r="L65" s="3"/>
      <c r="M65" s="3"/>
      <c r="N65" s="3"/>
      <c r="O65" s="3"/>
      <c r="P65" s="3"/>
      <c r="Q65" s="3"/>
      <c r="R65" s="3"/>
      <c r="S65" s="3"/>
      <c r="T65" s="3"/>
      <c r="U65" s="3"/>
      <c r="V65" s="3"/>
      <c r="W65" s="3"/>
      <c r="X65" s="3"/>
      <c r="Y65" s="3"/>
      <c r="Z65" s="3"/>
    </row>
    <row r="66" spans="1:26" ht="13.5">
      <c r="A66" s="7"/>
      <c r="B66" s="3"/>
      <c r="C66" s="3"/>
      <c r="D66" s="3"/>
      <c r="E66" s="3"/>
      <c r="F66" s="3"/>
      <c r="G66" s="3"/>
      <c r="H66" s="3"/>
      <c r="I66" s="3"/>
      <c r="J66" s="3"/>
      <c r="K66" s="3"/>
      <c r="L66" s="3"/>
      <c r="M66" s="3"/>
      <c r="N66" s="3"/>
      <c r="O66" s="3"/>
      <c r="P66" s="3"/>
      <c r="Q66" s="3"/>
      <c r="R66" s="3"/>
      <c r="S66" s="3"/>
      <c r="T66" s="3"/>
      <c r="U66" s="3"/>
      <c r="V66" s="3"/>
      <c r="W66" s="3"/>
      <c r="X66" s="3"/>
      <c r="Y66" s="3"/>
      <c r="Z66" s="3"/>
    </row>
    <row r="67" spans="1:26" ht="13.5">
      <c r="A67" s="7"/>
      <c r="B67" s="3"/>
      <c r="C67" s="3"/>
      <c r="D67" s="3"/>
      <c r="E67" s="3"/>
      <c r="F67" s="3"/>
      <c r="G67" s="3"/>
      <c r="H67" s="3"/>
      <c r="I67" s="3"/>
      <c r="J67" s="3"/>
      <c r="K67" s="3"/>
      <c r="L67" s="3"/>
      <c r="M67" s="3"/>
      <c r="N67" s="3"/>
      <c r="O67" s="3"/>
      <c r="P67" s="3"/>
      <c r="Q67" s="3"/>
      <c r="R67" s="3"/>
      <c r="S67" s="3"/>
      <c r="T67" s="3"/>
      <c r="U67" s="3"/>
      <c r="V67" s="3"/>
      <c r="W67" s="3"/>
      <c r="X67" s="3"/>
      <c r="Y67" s="3"/>
      <c r="Z67" s="3"/>
    </row>
    <row r="68" spans="1:26" ht="13.5">
      <c r="A68" s="7"/>
      <c r="B68" s="3"/>
      <c r="C68" s="3"/>
      <c r="D68" s="3"/>
      <c r="E68" s="3"/>
      <c r="F68" s="3"/>
      <c r="G68" s="3"/>
      <c r="H68" s="3"/>
      <c r="I68" s="3"/>
      <c r="J68" s="3"/>
      <c r="K68" s="3"/>
      <c r="L68" s="3"/>
      <c r="M68" s="3"/>
      <c r="N68" s="3"/>
      <c r="O68" s="3"/>
      <c r="P68" s="3"/>
      <c r="Q68" s="3"/>
      <c r="R68" s="3"/>
      <c r="S68" s="3"/>
      <c r="T68" s="3"/>
      <c r="U68" s="3"/>
      <c r="V68" s="3"/>
      <c r="W68" s="3"/>
      <c r="X68" s="3"/>
      <c r="Y68" s="3"/>
      <c r="Z68" s="3"/>
    </row>
    <row r="69" spans="1:26" ht="13.5">
      <c r="A69" s="7"/>
      <c r="B69" s="3"/>
      <c r="C69" s="3"/>
      <c r="D69" s="3"/>
      <c r="E69" s="3"/>
      <c r="F69" s="3"/>
      <c r="G69" s="3"/>
      <c r="H69" s="3"/>
      <c r="I69" s="3"/>
      <c r="J69" s="3"/>
      <c r="K69" s="3"/>
      <c r="L69" s="3"/>
      <c r="M69" s="3"/>
      <c r="N69" s="3"/>
      <c r="O69" s="3"/>
      <c r="P69" s="3"/>
      <c r="Q69" s="3"/>
      <c r="R69" s="3"/>
      <c r="S69" s="3"/>
      <c r="T69" s="3"/>
      <c r="U69" s="3"/>
      <c r="V69" s="3"/>
      <c r="W69" s="3"/>
      <c r="X69" s="3"/>
      <c r="Y69" s="3"/>
      <c r="Z69" s="3"/>
    </row>
    <row r="70" spans="1:26" ht="13.5">
      <c r="A70" s="7"/>
      <c r="B70" s="3"/>
      <c r="C70" s="3"/>
      <c r="D70" s="3"/>
      <c r="E70" s="3"/>
      <c r="F70" s="3"/>
      <c r="G70" s="3"/>
      <c r="H70" s="3"/>
      <c r="I70" s="3"/>
      <c r="J70" s="3"/>
      <c r="K70" s="3"/>
      <c r="L70" s="3"/>
      <c r="M70" s="3"/>
      <c r="N70" s="3"/>
      <c r="O70" s="3"/>
      <c r="P70" s="3"/>
      <c r="Q70" s="3"/>
      <c r="R70" s="3"/>
      <c r="S70" s="3"/>
      <c r="T70" s="3"/>
      <c r="U70" s="3"/>
      <c r="V70" s="3"/>
      <c r="W70" s="3"/>
      <c r="X70" s="3"/>
      <c r="Y70" s="3"/>
      <c r="Z70" s="3"/>
    </row>
    <row r="71" spans="1:26" ht="13.5">
      <c r="A71" s="7"/>
      <c r="B71" s="3"/>
      <c r="C71" s="3"/>
      <c r="D71" s="3"/>
      <c r="E71" s="3"/>
      <c r="F71" s="3"/>
      <c r="G71" s="3"/>
      <c r="H71" s="3"/>
      <c r="I71" s="3"/>
      <c r="J71" s="3"/>
      <c r="K71" s="3"/>
      <c r="L71" s="3"/>
      <c r="M71" s="3"/>
      <c r="N71" s="3"/>
      <c r="O71" s="3"/>
      <c r="P71" s="3"/>
      <c r="Q71" s="3"/>
      <c r="R71" s="3"/>
      <c r="S71" s="3"/>
      <c r="T71" s="3"/>
      <c r="U71" s="3"/>
      <c r="V71" s="3"/>
      <c r="W71" s="3"/>
      <c r="X71" s="3"/>
      <c r="Y71" s="3"/>
      <c r="Z71" s="3"/>
    </row>
    <row r="72" spans="1:26" ht="13.5">
      <c r="A72" s="7"/>
      <c r="B72" s="3"/>
      <c r="C72" s="3"/>
      <c r="D72" s="3"/>
      <c r="E72" s="3"/>
      <c r="F72" s="3"/>
      <c r="G72" s="3"/>
      <c r="H72" s="3"/>
      <c r="I72" s="3"/>
      <c r="J72" s="3"/>
      <c r="K72" s="3"/>
      <c r="L72" s="3"/>
      <c r="M72" s="3"/>
      <c r="N72" s="3"/>
      <c r="O72" s="3"/>
      <c r="P72" s="3"/>
      <c r="Q72" s="3"/>
      <c r="R72" s="3"/>
      <c r="S72" s="3"/>
      <c r="T72" s="3"/>
      <c r="U72" s="3"/>
      <c r="V72" s="3"/>
      <c r="W72" s="3"/>
      <c r="X72" s="3"/>
      <c r="Y72" s="3"/>
      <c r="Z72" s="3"/>
    </row>
    <row r="73" spans="1:26" ht="13.5">
      <c r="A73" s="7"/>
      <c r="B73" s="3"/>
      <c r="C73" s="3"/>
      <c r="D73" s="3"/>
      <c r="E73" s="3"/>
      <c r="F73" s="3"/>
      <c r="G73" s="3"/>
      <c r="H73" s="3"/>
      <c r="I73" s="3"/>
      <c r="J73" s="3"/>
      <c r="K73" s="3"/>
      <c r="L73" s="3"/>
      <c r="M73" s="3"/>
      <c r="N73" s="3"/>
      <c r="O73" s="3"/>
      <c r="P73" s="3"/>
      <c r="Q73" s="3"/>
      <c r="R73" s="3"/>
      <c r="S73" s="3"/>
      <c r="T73" s="3"/>
      <c r="U73" s="3"/>
      <c r="V73" s="3"/>
      <c r="W73" s="3"/>
      <c r="X73" s="3"/>
      <c r="Y73" s="3"/>
      <c r="Z73" s="3"/>
    </row>
    <row r="74" spans="1:26" ht="13.5">
      <c r="A74" s="7"/>
      <c r="B74" s="3"/>
      <c r="C74" s="3"/>
      <c r="D74" s="3"/>
      <c r="E74" s="3"/>
      <c r="F74" s="3"/>
      <c r="G74" s="3"/>
      <c r="H74" s="3"/>
      <c r="I74" s="3"/>
      <c r="J74" s="3"/>
      <c r="K74" s="3"/>
      <c r="L74" s="3"/>
      <c r="M74" s="3"/>
      <c r="N74" s="3"/>
      <c r="O74" s="3"/>
      <c r="P74" s="3"/>
      <c r="Q74" s="3"/>
      <c r="R74" s="3"/>
      <c r="S74" s="3"/>
      <c r="T74" s="3"/>
      <c r="U74" s="3"/>
      <c r="V74" s="3"/>
      <c r="W74" s="3"/>
      <c r="X74" s="3"/>
      <c r="Y74" s="3"/>
      <c r="Z74" s="3"/>
    </row>
    <row r="75" spans="1:26" ht="13.5">
      <c r="A75" s="7"/>
      <c r="B75" s="3"/>
      <c r="C75" s="3"/>
      <c r="D75" s="3"/>
      <c r="E75" s="3"/>
      <c r="F75" s="3"/>
      <c r="G75" s="3"/>
      <c r="H75" s="3"/>
      <c r="I75" s="3"/>
      <c r="J75" s="3"/>
      <c r="K75" s="3"/>
      <c r="L75" s="3"/>
      <c r="M75" s="3"/>
      <c r="N75" s="3"/>
      <c r="O75" s="3"/>
      <c r="P75" s="3"/>
      <c r="Q75" s="3"/>
      <c r="R75" s="3"/>
      <c r="S75" s="3"/>
      <c r="T75" s="3"/>
      <c r="U75" s="3"/>
      <c r="V75" s="3"/>
      <c r="W75" s="3"/>
      <c r="X75" s="3"/>
      <c r="Y75" s="3"/>
      <c r="Z75" s="3"/>
    </row>
    <row r="76" spans="1:26" ht="13.5">
      <c r="A76" s="7"/>
      <c r="B76" s="3"/>
      <c r="C76" s="3"/>
      <c r="D76" s="3"/>
      <c r="E76" s="3"/>
      <c r="F76" s="3"/>
      <c r="G76" s="3"/>
      <c r="H76" s="3"/>
      <c r="I76" s="3"/>
      <c r="J76" s="3"/>
      <c r="K76" s="3"/>
      <c r="L76" s="3"/>
      <c r="M76" s="3"/>
      <c r="N76" s="3"/>
      <c r="O76" s="3"/>
      <c r="P76" s="3"/>
      <c r="Q76" s="3"/>
      <c r="R76" s="3"/>
      <c r="S76" s="3"/>
      <c r="T76" s="3"/>
      <c r="U76" s="3"/>
      <c r="V76" s="3"/>
      <c r="W76" s="3"/>
      <c r="X76" s="3"/>
      <c r="Y76" s="3"/>
      <c r="Z76" s="3"/>
    </row>
    <row r="77" spans="1:26" ht="13.5">
      <c r="A77" s="7"/>
      <c r="B77" s="3"/>
      <c r="C77" s="3"/>
      <c r="D77" s="3"/>
      <c r="E77" s="3"/>
      <c r="F77" s="3"/>
      <c r="G77" s="3"/>
      <c r="H77" s="3"/>
      <c r="I77" s="3"/>
      <c r="J77" s="3"/>
      <c r="K77" s="3"/>
      <c r="L77" s="3"/>
      <c r="M77" s="3"/>
      <c r="N77" s="3"/>
      <c r="O77" s="3"/>
      <c r="P77" s="3"/>
      <c r="Q77" s="3"/>
      <c r="R77" s="3"/>
      <c r="S77" s="3"/>
      <c r="T77" s="3"/>
      <c r="U77" s="3"/>
      <c r="V77" s="3"/>
      <c r="W77" s="3"/>
      <c r="X77" s="3"/>
      <c r="Y77" s="3"/>
      <c r="Z77" s="3"/>
    </row>
    <row r="78" spans="1:26" ht="13.5">
      <c r="A78" s="7"/>
      <c r="B78" s="3"/>
      <c r="C78" s="3"/>
      <c r="D78" s="3"/>
      <c r="E78" s="3"/>
      <c r="F78" s="3"/>
      <c r="G78" s="3"/>
      <c r="H78" s="3"/>
      <c r="I78" s="3"/>
      <c r="J78" s="3"/>
      <c r="K78" s="3"/>
      <c r="L78" s="3"/>
      <c r="M78" s="3"/>
      <c r="N78" s="3"/>
      <c r="O78" s="3"/>
      <c r="P78" s="3"/>
      <c r="Q78" s="3"/>
      <c r="R78" s="3"/>
      <c r="S78" s="3"/>
      <c r="T78" s="3"/>
      <c r="U78" s="3"/>
      <c r="V78" s="3"/>
      <c r="W78" s="3"/>
      <c r="X78" s="3"/>
      <c r="Y78" s="3"/>
      <c r="Z78" s="3"/>
    </row>
    <row r="79" spans="1:26" ht="13.5">
      <c r="A79" s="7"/>
      <c r="B79" s="3"/>
      <c r="C79" s="3"/>
      <c r="D79" s="3"/>
      <c r="E79" s="3"/>
      <c r="F79" s="3"/>
      <c r="G79" s="3"/>
      <c r="H79" s="3"/>
      <c r="I79" s="3"/>
      <c r="J79" s="3"/>
      <c r="K79" s="3"/>
      <c r="L79" s="3"/>
      <c r="M79" s="3"/>
      <c r="N79" s="3"/>
      <c r="O79" s="3"/>
      <c r="P79" s="3"/>
      <c r="Q79" s="3"/>
      <c r="R79" s="3"/>
      <c r="S79" s="3"/>
      <c r="T79" s="3"/>
      <c r="U79" s="3"/>
      <c r="V79" s="3"/>
      <c r="W79" s="3"/>
      <c r="X79" s="3"/>
      <c r="Y79" s="3"/>
      <c r="Z79" s="3"/>
    </row>
    <row r="80" spans="1:26" ht="13.5">
      <c r="A80" s="7"/>
      <c r="B80" s="3"/>
      <c r="C80" s="3"/>
      <c r="D80" s="3"/>
      <c r="E80" s="3"/>
      <c r="F80" s="3"/>
      <c r="G80" s="3"/>
      <c r="H80" s="3"/>
      <c r="I80" s="3"/>
      <c r="J80" s="3"/>
      <c r="K80" s="3"/>
      <c r="L80" s="3"/>
      <c r="M80" s="3"/>
      <c r="N80" s="3"/>
      <c r="O80" s="3"/>
      <c r="P80" s="3"/>
      <c r="Q80" s="3"/>
      <c r="R80" s="3"/>
      <c r="S80" s="3"/>
      <c r="T80" s="3"/>
      <c r="U80" s="3"/>
      <c r="V80" s="3"/>
      <c r="W80" s="3"/>
      <c r="X80" s="3"/>
      <c r="Y80" s="3"/>
      <c r="Z80" s="3"/>
    </row>
    <row r="81" spans="1:26" ht="13.5">
      <c r="A81" s="7"/>
      <c r="B81" s="3"/>
      <c r="C81" s="3"/>
      <c r="D81" s="3"/>
      <c r="E81" s="3"/>
      <c r="F81" s="3"/>
      <c r="G81" s="3"/>
      <c r="H81" s="3"/>
      <c r="I81" s="3"/>
      <c r="J81" s="3"/>
      <c r="K81" s="3"/>
      <c r="L81" s="3"/>
      <c r="M81" s="3"/>
      <c r="N81" s="3"/>
      <c r="O81" s="3"/>
      <c r="P81" s="3"/>
      <c r="Q81" s="3"/>
      <c r="R81" s="3"/>
      <c r="S81" s="3"/>
      <c r="T81" s="3"/>
      <c r="U81" s="3"/>
      <c r="V81" s="3"/>
      <c r="W81" s="3"/>
      <c r="X81" s="3"/>
      <c r="Y81" s="3"/>
      <c r="Z81" s="3"/>
    </row>
    <row r="82" spans="1:26" ht="13.5">
      <c r="A82" s="7"/>
      <c r="B82" s="3"/>
      <c r="C82" s="3"/>
      <c r="D82" s="3"/>
      <c r="E82" s="3"/>
      <c r="F82" s="3"/>
      <c r="G82" s="3"/>
      <c r="H82" s="3"/>
      <c r="I82" s="3"/>
      <c r="J82" s="3"/>
      <c r="K82" s="3"/>
      <c r="L82" s="3"/>
      <c r="M82" s="3"/>
      <c r="N82" s="3"/>
      <c r="O82" s="3"/>
      <c r="P82" s="3"/>
      <c r="Q82" s="3"/>
      <c r="R82" s="3"/>
      <c r="S82" s="3"/>
      <c r="T82" s="3"/>
      <c r="U82" s="3"/>
      <c r="V82" s="3"/>
      <c r="W82" s="3"/>
      <c r="X82" s="3"/>
      <c r="Y82" s="3"/>
      <c r="Z82" s="3"/>
    </row>
    <row r="83" spans="1:26" ht="13.5">
      <c r="A83" s="7"/>
      <c r="B83" s="3"/>
      <c r="C83" s="3"/>
      <c r="D83" s="3"/>
      <c r="E83" s="3"/>
      <c r="F83" s="3"/>
      <c r="G83" s="3"/>
      <c r="H83" s="3"/>
      <c r="I83" s="3"/>
      <c r="J83" s="3"/>
      <c r="K83" s="3"/>
      <c r="L83" s="3"/>
      <c r="M83" s="3"/>
      <c r="N83" s="3"/>
      <c r="O83" s="3"/>
      <c r="P83" s="3"/>
      <c r="Q83" s="3"/>
      <c r="R83" s="3"/>
      <c r="S83" s="3"/>
      <c r="T83" s="3"/>
      <c r="U83" s="3"/>
      <c r="V83" s="3"/>
      <c r="W83" s="3"/>
      <c r="X83" s="3"/>
      <c r="Y83" s="3"/>
      <c r="Z83" s="3"/>
    </row>
    <row r="84" spans="1:26" ht="13.5">
      <c r="A84" s="7"/>
      <c r="B84" s="3"/>
      <c r="C84" s="3"/>
      <c r="D84" s="3"/>
      <c r="E84" s="3"/>
      <c r="F84" s="3"/>
      <c r="G84" s="3"/>
      <c r="H84" s="3"/>
      <c r="I84" s="3"/>
      <c r="J84" s="3"/>
      <c r="K84" s="3"/>
      <c r="L84" s="3"/>
      <c r="M84" s="3"/>
      <c r="N84" s="3"/>
      <c r="O84" s="3"/>
      <c r="P84" s="3"/>
      <c r="Q84" s="3"/>
      <c r="R84" s="3"/>
      <c r="S84" s="3"/>
      <c r="T84" s="3"/>
      <c r="U84" s="3"/>
      <c r="V84" s="3"/>
      <c r="W84" s="3"/>
      <c r="X84" s="3"/>
      <c r="Y84" s="3"/>
      <c r="Z84" s="3"/>
    </row>
    <row r="85" spans="1:26" ht="13.5">
      <c r="A85" s="7"/>
      <c r="B85" s="3"/>
      <c r="C85" s="3"/>
      <c r="D85" s="3"/>
      <c r="E85" s="3"/>
      <c r="F85" s="3"/>
      <c r="G85" s="3"/>
      <c r="H85" s="3"/>
      <c r="I85" s="3"/>
      <c r="J85" s="3"/>
      <c r="K85" s="3"/>
      <c r="L85" s="3"/>
      <c r="M85" s="3"/>
      <c r="N85" s="3"/>
      <c r="O85" s="3"/>
      <c r="P85" s="3"/>
      <c r="Q85" s="3"/>
      <c r="R85" s="3"/>
      <c r="S85" s="3"/>
      <c r="T85" s="3"/>
      <c r="U85" s="3"/>
      <c r="V85" s="3"/>
      <c r="W85" s="3"/>
      <c r="X85" s="3"/>
      <c r="Y85" s="3"/>
      <c r="Z85" s="3"/>
    </row>
    <row r="86" spans="1:26" ht="13.5">
      <c r="A86" s="7"/>
      <c r="B86" s="3"/>
      <c r="C86" s="3"/>
      <c r="D86" s="3"/>
      <c r="E86" s="3"/>
      <c r="F86" s="3"/>
      <c r="G86" s="3"/>
      <c r="H86" s="3"/>
      <c r="I86" s="3"/>
      <c r="J86" s="3"/>
      <c r="K86" s="3"/>
      <c r="L86" s="3"/>
      <c r="M86" s="3"/>
      <c r="N86" s="3"/>
      <c r="O86" s="3"/>
      <c r="P86" s="3"/>
      <c r="Q86" s="3"/>
      <c r="R86" s="3"/>
      <c r="S86" s="3"/>
      <c r="T86" s="3"/>
      <c r="U86" s="3"/>
      <c r="V86" s="3"/>
      <c r="W86" s="3"/>
      <c r="X86" s="3"/>
      <c r="Y86" s="3"/>
      <c r="Z86" s="3"/>
    </row>
    <row r="87" spans="1:26" ht="13.5">
      <c r="A87" s="7"/>
      <c r="B87" s="3"/>
      <c r="C87" s="3"/>
      <c r="D87" s="3"/>
      <c r="E87" s="3"/>
      <c r="F87" s="3"/>
      <c r="G87" s="3"/>
      <c r="H87" s="3"/>
      <c r="I87" s="3"/>
      <c r="J87" s="3"/>
      <c r="K87" s="3"/>
      <c r="L87" s="3"/>
      <c r="M87" s="3"/>
      <c r="N87" s="3"/>
      <c r="O87" s="3"/>
      <c r="P87" s="3"/>
      <c r="Q87" s="3"/>
      <c r="R87" s="3"/>
      <c r="S87" s="3"/>
      <c r="T87" s="3"/>
      <c r="U87" s="3"/>
      <c r="V87" s="3"/>
      <c r="W87" s="3"/>
      <c r="X87" s="3"/>
      <c r="Y87" s="3"/>
      <c r="Z87" s="3"/>
    </row>
    <row r="88" spans="1:26" ht="13.5">
      <c r="A88" s="7"/>
      <c r="B88" s="3"/>
      <c r="C88" s="3"/>
      <c r="D88" s="3"/>
      <c r="E88" s="3"/>
      <c r="F88" s="3"/>
      <c r="G88" s="3"/>
      <c r="H88" s="3"/>
      <c r="I88" s="3"/>
      <c r="J88" s="3"/>
      <c r="K88" s="3"/>
      <c r="L88" s="3"/>
      <c r="M88" s="3"/>
      <c r="N88" s="3"/>
      <c r="O88" s="3"/>
      <c r="P88" s="3"/>
      <c r="Q88" s="3"/>
      <c r="R88" s="3"/>
      <c r="S88" s="3"/>
      <c r="T88" s="3"/>
      <c r="U88" s="3"/>
      <c r="V88" s="3"/>
      <c r="W88" s="3"/>
      <c r="X88" s="3"/>
      <c r="Y88" s="3"/>
      <c r="Z88" s="3"/>
    </row>
    <row r="89" spans="1:26" ht="13.5">
      <c r="A89" s="7"/>
      <c r="B89" s="3"/>
      <c r="C89" s="3"/>
      <c r="D89" s="3"/>
      <c r="E89" s="3"/>
      <c r="F89" s="3"/>
      <c r="G89" s="3"/>
      <c r="H89" s="3"/>
      <c r="I89" s="3"/>
      <c r="J89" s="3"/>
      <c r="K89" s="3"/>
      <c r="L89" s="3"/>
      <c r="M89" s="3"/>
      <c r="N89" s="3"/>
      <c r="O89" s="3"/>
      <c r="P89" s="3"/>
      <c r="Q89" s="3"/>
      <c r="R89" s="3"/>
      <c r="S89" s="3"/>
      <c r="T89" s="3"/>
      <c r="U89" s="3"/>
      <c r="V89" s="3"/>
      <c r="W89" s="3"/>
      <c r="X89" s="3"/>
      <c r="Y89" s="3"/>
      <c r="Z89" s="3"/>
    </row>
    <row r="90" spans="1:26" ht="13.5">
      <c r="A90" s="7"/>
      <c r="B90" s="3"/>
      <c r="C90" s="3"/>
      <c r="D90" s="3"/>
      <c r="E90" s="3"/>
      <c r="F90" s="3"/>
      <c r="G90" s="3"/>
      <c r="H90" s="3"/>
      <c r="I90" s="3"/>
      <c r="J90" s="3"/>
      <c r="K90" s="3"/>
      <c r="L90" s="3"/>
      <c r="M90" s="3"/>
      <c r="N90" s="3"/>
      <c r="O90" s="3"/>
      <c r="P90" s="3"/>
      <c r="Q90" s="3"/>
      <c r="R90" s="3"/>
      <c r="S90" s="3"/>
      <c r="T90" s="3"/>
      <c r="U90" s="3"/>
      <c r="V90" s="3"/>
      <c r="W90" s="3"/>
      <c r="X90" s="3"/>
      <c r="Y90" s="3"/>
      <c r="Z90" s="3"/>
    </row>
    <row r="91" spans="1:26" ht="13.5">
      <c r="A91" s="7"/>
      <c r="B91" s="3"/>
      <c r="C91" s="3"/>
      <c r="D91" s="3"/>
      <c r="E91" s="3"/>
      <c r="F91" s="3"/>
      <c r="G91" s="3"/>
      <c r="H91" s="3"/>
      <c r="I91" s="3"/>
      <c r="J91" s="3"/>
      <c r="K91" s="3"/>
      <c r="L91" s="3"/>
      <c r="M91" s="3"/>
      <c r="N91" s="3"/>
      <c r="O91" s="3"/>
      <c r="P91" s="3"/>
      <c r="Q91" s="3"/>
      <c r="R91" s="3"/>
      <c r="S91" s="3"/>
      <c r="T91" s="3"/>
      <c r="U91" s="3"/>
      <c r="V91" s="3"/>
      <c r="W91" s="3"/>
      <c r="X91" s="3"/>
      <c r="Y91" s="3"/>
      <c r="Z91" s="3"/>
    </row>
    <row r="92" spans="1:26" ht="13.5">
      <c r="A92" s="7"/>
      <c r="B92" s="3"/>
      <c r="C92" s="3"/>
      <c r="D92" s="3"/>
      <c r="E92" s="3"/>
      <c r="F92" s="3"/>
      <c r="G92" s="3"/>
      <c r="H92" s="3"/>
      <c r="I92" s="3"/>
      <c r="J92" s="3"/>
      <c r="K92" s="3"/>
      <c r="L92" s="3"/>
      <c r="M92" s="3"/>
      <c r="N92" s="3"/>
      <c r="O92" s="3"/>
      <c r="P92" s="3"/>
      <c r="Q92" s="3"/>
      <c r="R92" s="3"/>
      <c r="S92" s="3"/>
      <c r="T92" s="3"/>
      <c r="U92" s="3"/>
      <c r="V92" s="3"/>
      <c r="W92" s="3"/>
      <c r="X92" s="3"/>
      <c r="Y92" s="3"/>
      <c r="Z92" s="3"/>
    </row>
    <row r="93" spans="1:26" ht="13.5">
      <c r="A93" s="7"/>
      <c r="B93" s="3"/>
      <c r="C93" s="3"/>
      <c r="D93" s="3"/>
      <c r="E93" s="3"/>
      <c r="F93" s="3"/>
      <c r="G93" s="3"/>
      <c r="H93" s="3"/>
      <c r="I93" s="3"/>
      <c r="J93" s="3"/>
      <c r="K93" s="3"/>
      <c r="L93" s="3"/>
      <c r="M93" s="3"/>
      <c r="N93" s="3"/>
      <c r="O93" s="3"/>
      <c r="P93" s="3"/>
      <c r="Q93" s="3"/>
      <c r="R93" s="3"/>
      <c r="S93" s="3"/>
      <c r="T93" s="3"/>
      <c r="U93" s="3"/>
      <c r="V93" s="3"/>
      <c r="W93" s="3"/>
      <c r="X93" s="3"/>
      <c r="Y93" s="3"/>
      <c r="Z93" s="3"/>
    </row>
    <row r="94" spans="1:26" ht="13.5">
      <c r="A94" s="7"/>
      <c r="B94" s="3"/>
      <c r="C94" s="3"/>
      <c r="D94" s="3"/>
      <c r="E94" s="3"/>
      <c r="F94" s="3"/>
      <c r="G94" s="3"/>
      <c r="H94" s="3"/>
      <c r="I94" s="3"/>
      <c r="J94" s="3"/>
      <c r="K94" s="3"/>
      <c r="L94" s="3"/>
      <c r="M94" s="3"/>
      <c r="N94" s="3"/>
      <c r="O94" s="3"/>
      <c r="P94" s="3"/>
      <c r="Q94" s="3"/>
      <c r="R94" s="3"/>
      <c r="S94" s="3"/>
      <c r="T94" s="3"/>
      <c r="U94" s="3"/>
      <c r="V94" s="3"/>
      <c r="W94" s="3"/>
      <c r="X94" s="3"/>
      <c r="Y94" s="3"/>
      <c r="Z94" s="3"/>
    </row>
    <row r="95" spans="1:26" ht="13.5">
      <c r="A95" s="7"/>
      <c r="B95" s="3"/>
      <c r="C95" s="3"/>
      <c r="D95" s="3"/>
      <c r="E95" s="3"/>
      <c r="F95" s="3"/>
      <c r="G95" s="3"/>
      <c r="H95" s="3"/>
      <c r="I95" s="3"/>
      <c r="J95" s="3"/>
      <c r="K95" s="3"/>
      <c r="L95" s="3"/>
      <c r="M95" s="3"/>
      <c r="N95" s="3"/>
      <c r="O95" s="3"/>
      <c r="P95" s="3"/>
      <c r="Q95" s="3"/>
      <c r="R95" s="3"/>
      <c r="S95" s="3"/>
      <c r="T95" s="3"/>
      <c r="U95" s="3"/>
      <c r="V95" s="3"/>
      <c r="W95" s="3"/>
      <c r="X95" s="3"/>
      <c r="Y95" s="3"/>
      <c r="Z95" s="3"/>
    </row>
    <row r="96" spans="1:26" ht="13.5">
      <c r="A96" s="7"/>
      <c r="B96" s="3"/>
      <c r="C96" s="3"/>
      <c r="D96" s="3"/>
      <c r="E96" s="3"/>
      <c r="F96" s="3"/>
      <c r="G96" s="3"/>
      <c r="H96" s="3"/>
      <c r="I96" s="3"/>
      <c r="J96" s="3"/>
      <c r="K96" s="3"/>
      <c r="L96" s="3"/>
      <c r="M96" s="3"/>
      <c r="N96" s="3"/>
      <c r="O96" s="3"/>
      <c r="P96" s="3"/>
      <c r="Q96" s="3"/>
      <c r="R96" s="3"/>
      <c r="S96" s="3"/>
      <c r="T96" s="3"/>
      <c r="U96" s="3"/>
      <c r="V96" s="3"/>
      <c r="W96" s="3"/>
      <c r="X96" s="3"/>
      <c r="Y96" s="3"/>
      <c r="Z96" s="3"/>
    </row>
    <row r="97" spans="1:26" ht="13.5">
      <c r="A97" s="7"/>
      <c r="B97" s="3"/>
      <c r="C97" s="3"/>
      <c r="D97" s="3"/>
      <c r="E97" s="3"/>
      <c r="F97" s="3"/>
      <c r="G97" s="3"/>
      <c r="H97" s="3"/>
      <c r="I97" s="3"/>
      <c r="J97" s="3"/>
      <c r="K97" s="3"/>
      <c r="L97" s="3"/>
      <c r="M97" s="3"/>
      <c r="N97" s="3"/>
      <c r="O97" s="3"/>
      <c r="P97" s="3"/>
      <c r="Q97" s="3"/>
      <c r="R97" s="3"/>
      <c r="S97" s="3"/>
      <c r="T97" s="3"/>
      <c r="U97" s="3"/>
      <c r="V97" s="3"/>
      <c r="W97" s="3"/>
      <c r="X97" s="3"/>
      <c r="Y97" s="3"/>
      <c r="Z97" s="3"/>
    </row>
    <row r="98" spans="1:26" ht="13.5">
      <c r="A98" s="7"/>
      <c r="B98" s="3"/>
      <c r="C98" s="3"/>
      <c r="D98" s="3"/>
      <c r="E98" s="3"/>
      <c r="F98" s="3"/>
      <c r="G98" s="3"/>
      <c r="H98" s="3"/>
      <c r="I98" s="3"/>
      <c r="J98" s="3"/>
      <c r="K98" s="3"/>
      <c r="L98" s="3"/>
      <c r="M98" s="3"/>
      <c r="N98" s="3"/>
      <c r="O98" s="3"/>
      <c r="P98" s="3"/>
      <c r="Q98" s="3"/>
      <c r="R98" s="3"/>
      <c r="S98" s="3"/>
      <c r="T98" s="3"/>
      <c r="U98" s="3"/>
      <c r="V98" s="3"/>
      <c r="W98" s="3"/>
      <c r="X98" s="3"/>
      <c r="Y98" s="3"/>
      <c r="Z98" s="3"/>
    </row>
    <row r="99" spans="1:26" ht="13.5">
      <c r="A99" s="7"/>
      <c r="B99" s="3"/>
      <c r="C99" s="3"/>
      <c r="D99" s="3"/>
      <c r="E99" s="3"/>
      <c r="F99" s="3"/>
      <c r="G99" s="3"/>
      <c r="H99" s="3"/>
      <c r="I99" s="3"/>
      <c r="J99" s="3"/>
      <c r="K99" s="3"/>
      <c r="L99" s="3"/>
      <c r="M99" s="3"/>
      <c r="N99" s="3"/>
      <c r="O99" s="3"/>
      <c r="P99" s="3"/>
      <c r="Q99" s="3"/>
      <c r="R99" s="3"/>
      <c r="S99" s="3"/>
      <c r="T99" s="3"/>
      <c r="U99" s="3"/>
      <c r="V99" s="3"/>
      <c r="W99" s="3"/>
      <c r="X99" s="3"/>
      <c r="Y99" s="3"/>
      <c r="Z99" s="3"/>
    </row>
    <row r="100" spans="1:26" ht="13.5">
      <c r="A100" s="7"/>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 r="A101" s="7"/>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 r="A102" s="7"/>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 r="A103" s="7"/>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 r="A104" s="7"/>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 r="A105" s="7"/>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 r="A106" s="7"/>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 r="A107" s="7"/>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 r="A108" s="7"/>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 r="A109" s="7"/>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 r="A110" s="7"/>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 r="A111" s="7"/>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 r="A112" s="7"/>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 r="A113" s="7"/>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 r="A114" s="7"/>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 r="A115" s="7"/>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 r="A116" s="7"/>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 r="A118" s="7"/>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 r="A119" s="7"/>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 r="A120" s="7"/>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 r="A121" s="7"/>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 r="A122" s="7"/>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 r="A123" s="7"/>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 r="A124" s="7"/>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 r="A125" s="7"/>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 r="A126" s="7"/>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 r="A127" s="7"/>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 r="A128" s="7"/>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 r="A129" s="7"/>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 r="A130" s="7"/>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 r="A131" s="7"/>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 r="A132" s="7"/>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 r="A133" s="7"/>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 r="A134" s="7"/>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 r="A135" s="7"/>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 r="A136" s="7"/>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 r="A137" s="7"/>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 r="A138" s="7"/>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 r="A139" s="7"/>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 r="A140" s="7"/>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 r="A141" s="7"/>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 r="A142" s="7"/>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 r="A143" s="7"/>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 r="A144" s="7"/>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 r="A145" s="7"/>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 r="A146" s="7"/>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 r="A147" s="7"/>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 r="A148" s="7"/>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 r="A149" s="7"/>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 r="A150" s="7"/>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 r="A151" s="7"/>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 r="A152" s="7"/>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 r="A153" s="7"/>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 r="A154" s="7"/>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 r="A155" s="7"/>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 r="A156" s="7"/>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 r="A157" s="7"/>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 r="A158" s="7"/>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 r="A159" s="7"/>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 r="A160" s="7"/>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 r="A161" s="7"/>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 r="A162" s="7"/>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 r="A163" s="7"/>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 r="A164" s="7"/>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 r="A165" s="7"/>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 r="A166" s="7"/>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 r="A167" s="7"/>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 r="A168" s="7"/>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 r="A169" s="7"/>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 r="A170" s="7"/>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 r="A171" s="7"/>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 r="A172" s="7"/>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 r="A173" s="7"/>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 r="A174" s="7"/>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 r="A175" s="7"/>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 r="A176" s="7"/>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 r="A177" s="7"/>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 r="A178" s="7"/>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 r="A179" s="7"/>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 r="A180" s="7"/>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 r="A181" s="7"/>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 r="A182" s="7"/>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 r="A183" s="7"/>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 r="A184" s="7"/>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 r="A185" s="7"/>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 r="A186" s="7"/>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 r="A187" s="7"/>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 r="A188" s="7"/>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 r="A189" s="7"/>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 r="A190" s="7"/>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 r="A191" s="7"/>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 r="A192" s="7"/>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 r="A193" s="7"/>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 r="A194" s="7"/>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 r="A195" s="7"/>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 r="A196" s="7"/>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 r="A197" s="7"/>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 r="A198" s="7"/>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 r="A199" s="7"/>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 r="A200" s="7"/>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 r="A201" s="7"/>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 r="A202" s="7"/>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 r="A203" s="7"/>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 r="A204" s="7"/>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 r="A205" s="7"/>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 r="A206" s="7"/>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 r="A207" s="7"/>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 r="A208" s="7"/>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 r="A209" s="7"/>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 r="A210" s="7"/>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 r="A211" s="7"/>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 r="A212" s="7"/>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 r="A213" s="7"/>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 r="A214" s="7"/>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 r="A215" s="7"/>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 r="A216" s="7"/>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 r="A217" s="7"/>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 r="A218" s="7"/>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 r="A219" s="7"/>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 r="A220" s="7"/>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 r="A221" s="7"/>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 r="A222" s="7"/>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 r="A223" s="7"/>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 r="A224" s="7"/>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 r="A225" s="7"/>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 r="A226" s="7"/>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 r="A227" s="7"/>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 r="A228" s="7"/>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 r="A229" s="7"/>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 r="A230" s="7"/>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 r="A231" s="7"/>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 r="A232" s="7"/>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 r="A233" s="7"/>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 r="A234" s="7"/>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 r="A235" s="7"/>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 r="A236" s="7"/>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 r="A237" s="7"/>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 r="A238" s="7"/>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 r="A239" s="7"/>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 r="A240" s="7"/>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 r="A241" s="7"/>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 r="A242" s="7"/>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 r="A243" s="7"/>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 r="A244" s="7"/>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 r="A245" s="7"/>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 r="A246" s="7"/>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 r="A247" s="7"/>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 r="A248" s="7"/>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 r="A249" s="7"/>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 r="A250" s="7"/>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 r="A251" s="7"/>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 r="A252" s="7"/>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 r="A253" s="7"/>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 r="A254" s="7"/>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 r="A255" s="7"/>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 r="A256" s="7"/>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 r="A257" s="7"/>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 r="A258" s="7"/>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 r="A259" s="7"/>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 r="A260" s="7"/>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 r="A261" s="7"/>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 r="A262" s="7"/>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 r="A263" s="7"/>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 r="A264" s="7"/>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 r="A265" s="7"/>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 r="A266" s="7"/>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 r="A267" s="7"/>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 r="A268" s="7"/>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 r="A269" s="7"/>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 r="A270" s="7"/>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 r="A271" s="7"/>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 r="A272" s="7"/>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 r="A273" s="7"/>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 r="A274" s="7"/>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 r="A275" s="7"/>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 r="A276" s="7"/>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 r="A277" s="7"/>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 r="A278" s="7"/>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 r="A279" s="7"/>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 r="A280" s="7"/>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 r="A281" s="7"/>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 r="A282" s="7"/>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 r="A283" s="7"/>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 r="A284" s="7"/>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 r="A285" s="7"/>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 r="A286" s="7"/>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 r="A287" s="7"/>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 r="A288" s="7"/>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 r="A289" s="7"/>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 r="A290" s="7"/>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 r="A291" s="7"/>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 r="A292" s="7"/>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 r="A293" s="7"/>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 r="A294" s="7"/>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 r="A295" s="7"/>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 r="A296" s="7"/>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 r="A297" s="7"/>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 r="A298" s="7"/>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 r="A299" s="7"/>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 r="A300" s="7"/>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 r="A301" s="7"/>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 r="A302" s="7"/>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 r="A303" s="7"/>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 r="A304" s="7"/>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 r="A305" s="7"/>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 r="A306" s="7"/>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 r="A307" s="7"/>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 r="A308" s="7"/>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 r="A309" s="7"/>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 r="A310" s="7"/>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 r="A311" s="7"/>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 r="A312" s="7"/>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 r="A313" s="7"/>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 r="A314" s="7"/>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 r="A315" s="7"/>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 r="A316" s="7"/>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 r="A317" s="7"/>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 r="A318" s="7"/>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 r="A319" s="7"/>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 r="A320" s="7"/>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 r="A321" s="7"/>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 r="A322" s="7"/>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 r="A323" s="7"/>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 r="A324" s="7"/>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 r="A325" s="7"/>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 r="A326" s="7"/>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 r="A327" s="7"/>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 r="A328" s="7"/>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 r="A329" s="7"/>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 r="A330" s="7"/>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 r="A331" s="7"/>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 r="A332" s="7"/>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 r="A333" s="7"/>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 r="A334" s="7"/>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 r="A335" s="7"/>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 r="A336" s="7"/>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 r="A337" s="7"/>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 r="A338" s="7"/>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 r="A339" s="7"/>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 r="A340" s="7"/>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 r="A341" s="7"/>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 r="A342" s="7"/>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 r="A343" s="7"/>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 r="A344" s="7"/>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 r="A345" s="7"/>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 r="A346" s="7"/>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 r="A347" s="7"/>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 r="A348" s="7"/>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 r="A349" s="7"/>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 r="A350" s="7"/>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 r="A351" s="7"/>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 r="A352" s="7"/>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 r="A353" s="7"/>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 r="A354" s="7"/>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 r="A355" s="7"/>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 r="A356" s="7"/>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 r="A357" s="7"/>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 r="A358" s="7"/>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 r="A359" s="7"/>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 r="A360" s="7"/>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 r="A361" s="7"/>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 r="A362" s="7"/>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 r="A363" s="7"/>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 r="A364" s="7"/>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 r="A365" s="7"/>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 r="A366" s="7"/>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 r="A367" s="7"/>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 r="A368" s="7"/>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 r="A369" s="7"/>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 r="A370" s="7"/>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 r="A371" s="7"/>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 r="A372" s="7"/>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 r="A373" s="7"/>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 r="A374" s="7"/>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 r="A375" s="7"/>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 r="A376" s="7"/>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 r="A377" s="7"/>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 r="A378" s="7"/>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 r="A379" s="7"/>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 r="A380" s="7"/>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 r="A381" s="7"/>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 r="A382" s="7"/>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 r="A383" s="7"/>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 r="A384" s="7"/>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 r="A385" s="7"/>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 r="A386" s="7"/>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 r="A387" s="7"/>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 r="A388" s="7"/>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 r="A389" s="7"/>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 r="A390" s="7"/>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 r="A391" s="7"/>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 r="A392" s="7"/>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 r="A393" s="7"/>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 r="A394" s="7"/>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 r="A395" s="7"/>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 r="A396" s="7"/>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 r="A397" s="7"/>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 r="A398" s="7"/>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 r="A399" s="7"/>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 r="A400" s="7"/>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 r="A401" s="7"/>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 r="A402" s="7"/>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 r="A403" s="7"/>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 r="A404" s="7"/>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 r="A405" s="7"/>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 r="A406" s="7"/>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 r="A407" s="7"/>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 r="A408" s="7"/>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 r="A409" s="7"/>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 r="A410" s="7"/>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 r="A411" s="7"/>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 r="A412" s="7"/>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 r="A413" s="7"/>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 r="A414" s="7"/>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 r="A415" s="7"/>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 r="A416" s="7"/>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 r="A417" s="7"/>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 r="A418" s="7"/>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 r="A419" s="7"/>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 r="A420" s="7"/>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 r="A421" s="7"/>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 r="A422" s="7"/>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 r="A423" s="7"/>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 r="A424" s="7"/>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 r="A425" s="7"/>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 r="A426" s="7"/>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 r="A427" s="7"/>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 r="A428" s="7"/>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 r="A429" s="7"/>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 r="A430" s="7"/>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 r="A431" s="7"/>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 r="A432" s="7"/>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 r="A433" s="7"/>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 r="A434" s="7"/>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 r="A435" s="7"/>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 r="A436" s="7"/>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 r="A437" s="7"/>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 r="A438" s="7"/>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 r="A439" s="7"/>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 r="A440" s="7"/>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 r="A441" s="7"/>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 r="A442" s="7"/>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 r="A443" s="7"/>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 r="A444" s="7"/>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 r="A445" s="7"/>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 r="A446" s="7"/>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 r="A447" s="7"/>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 r="A448" s="7"/>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 r="A449" s="7"/>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 r="A450" s="7"/>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 r="A451" s="7"/>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 r="A452" s="7"/>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 r="A453" s="7"/>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 r="A454" s="7"/>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 r="A455" s="7"/>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 r="A456" s="7"/>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 r="A457" s="7"/>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 r="A458" s="7"/>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 r="A459" s="7"/>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 r="A460" s="7"/>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 r="A461" s="7"/>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 r="A462" s="7"/>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 r="A463" s="7"/>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 r="A464" s="7"/>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 r="A465" s="7"/>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 r="A466" s="7"/>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 r="A467" s="7"/>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 r="A468" s="7"/>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 r="A469" s="7"/>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 r="A470" s="7"/>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 r="A471" s="7"/>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 r="A472" s="7"/>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 r="A473" s="7"/>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 r="A474" s="7"/>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 r="A475" s="7"/>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 r="A476" s="7"/>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 r="A477" s="7"/>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 r="A478" s="7"/>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 r="A479" s="7"/>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 r="A480" s="7"/>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 r="A481" s="7"/>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 r="A482" s="7"/>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 r="A483" s="7"/>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 r="A484" s="7"/>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 r="A485" s="7"/>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 r="A486" s="7"/>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 r="A487" s="7"/>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 r="A488" s="7"/>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 r="A489" s="7"/>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 r="A490" s="7"/>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 r="A491" s="7"/>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 r="A492" s="7"/>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 r="A493" s="7"/>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 r="A494" s="7"/>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 r="A495" s="7"/>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 r="A496" s="7"/>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 r="A497" s="7"/>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 r="A498" s="7"/>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 r="A499" s="7"/>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 r="A500" s="7"/>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 r="A501" s="7"/>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 r="A502" s="7"/>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 r="A503" s="7"/>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 r="A504" s="7"/>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 r="A505" s="7"/>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 r="A506" s="7"/>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 r="A507" s="7"/>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 r="A508" s="7"/>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 r="A509" s="7"/>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 r="A510" s="7"/>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 r="A511" s="7"/>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 r="A512" s="7"/>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 r="A513" s="7"/>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 r="A514" s="7"/>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 r="A515" s="7"/>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 r="A516" s="7"/>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 r="A517" s="7"/>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 r="A518" s="7"/>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 r="A519" s="7"/>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 r="A520" s="7"/>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 r="A521" s="7"/>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 r="A522" s="7"/>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 r="A523" s="7"/>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 r="A524" s="7"/>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 r="A525" s="7"/>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 r="A526" s="7"/>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 r="A527" s="7"/>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 r="A528" s="7"/>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 r="A529" s="7"/>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 r="A530" s="7"/>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 r="A531" s="7"/>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 r="A532" s="7"/>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 r="A533" s="7"/>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 r="A534" s="7"/>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 r="A535" s="7"/>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 r="A536" s="7"/>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 r="A537" s="7"/>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 r="A538" s="7"/>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 r="A539" s="7"/>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 r="A540" s="7"/>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 r="A541" s="7"/>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 r="A542" s="7"/>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 r="A543" s="7"/>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 r="A544" s="7"/>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 r="A545" s="7"/>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 r="A546" s="7"/>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 r="A547" s="7"/>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 r="A548" s="7"/>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 r="A549" s="7"/>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 r="A550" s="7"/>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 r="A551" s="7"/>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 r="A552" s="7"/>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 r="A553" s="7"/>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 r="A554" s="7"/>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 r="A555" s="7"/>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 r="A556" s="7"/>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 r="A557" s="7"/>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 r="A558" s="7"/>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 r="A559" s="7"/>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 r="A560" s="7"/>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 r="A561" s="7"/>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 r="A562" s="7"/>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 r="A563" s="7"/>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 r="A564" s="7"/>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 r="A565" s="7"/>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 r="A566" s="7"/>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 r="A567" s="7"/>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 r="A568" s="7"/>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 r="A569" s="7"/>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 r="A570" s="7"/>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 r="A571" s="7"/>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 r="A572" s="7"/>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 r="A573" s="7"/>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 r="A574" s="7"/>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 r="A575" s="7"/>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 r="A576" s="7"/>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 r="A577" s="7"/>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 r="A578" s="7"/>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 r="A579" s="7"/>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 r="A580" s="7"/>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 r="A581" s="7"/>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 r="A582" s="7"/>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 r="A583" s="7"/>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 r="A584" s="7"/>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 r="A585" s="7"/>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 r="A586" s="7"/>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 r="A587" s="7"/>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 r="A588" s="7"/>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 r="A589" s="7"/>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 r="A590" s="7"/>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 r="A591" s="7"/>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 r="A592" s="7"/>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 r="A593" s="7"/>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 r="A594" s="7"/>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 r="A595" s="7"/>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 r="A596" s="7"/>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 r="A597" s="7"/>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 r="A598" s="7"/>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 r="A599" s="7"/>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 r="A600" s="7"/>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 r="A601" s="7"/>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 r="A602" s="7"/>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 r="A603" s="7"/>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 r="A604" s="7"/>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 r="A605" s="7"/>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 r="A606" s="7"/>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 r="A607" s="7"/>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 r="A608" s="7"/>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 r="A609" s="7"/>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 r="A610" s="7"/>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 r="A611" s="7"/>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 r="A612" s="7"/>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 r="A613" s="7"/>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 r="A614" s="7"/>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 r="A615" s="7"/>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 r="A616" s="7"/>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 r="A617" s="7"/>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 r="A618" s="7"/>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 r="A619" s="7"/>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 r="A620" s="7"/>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 r="A621" s="7"/>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 r="A622" s="7"/>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 r="A623" s="7"/>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 r="A624" s="7"/>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 r="A625" s="7"/>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 r="A626" s="7"/>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 r="A627" s="7"/>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 r="A628" s="7"/>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 r="A629" s="7"/>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 r="A630" s="7"/>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 r="A631" s="7"/>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 r="A632" s="7"/>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 r="A633" s="7"/>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 r="A634" s="7"/>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 r="A635" s="7"/>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 r="A636" s="7"/>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 r="A637" s="7"/>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 r="A638" s="7"/>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 r="A639" s="7"/>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 r="A640" s="7"/>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 r="A641" s="7"/>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 r="A642" s="7"/>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 r="A643" s="7"/>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 r="A644" s="7"/>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 r="A645" s="7"/>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 r="A646" s="7"/>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 r="A647" s="7"/>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 r="A648" s="7"/>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 r="A649" s="7"/>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 r="A650" s="7"/>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 r="A651" s="7"/>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 r="A652" s="7"/>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 r="A653" s="7"/>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 r="A654" s="7"/>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 r="A655" s="7"/>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 r="A656" s="7"/>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 r="A657" s="7"/>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 r="A658" s="7"/>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 r="A659" s="7"/>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 r="A660" s="7"/>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 r="A661" s="7"/>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 r="A662" s="7"/>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 r="A663" s="7"/>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 r="A664" s="7"/>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 r="A665" s="7"/>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 r="A666" s="7"/>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 r="A667" s="7"/>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 r="A668" s="7"/>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 r="A669" s="7"/>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 r="A670" s="7"/>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 r="A671" s="7"/>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 r="A672" s="7"/>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 r="A673" s="7"/>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 r="A674" s="7"/>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 r="A675" s="7"/>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 r="A676" s="7"/>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 r="A677" s="7"/>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 r="A678" s="7"/>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 r="A679" s="7"/>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 r="A680" s="7"/>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 r="A681" s="7"/>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 r="A682" s="7"/>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 r="A683" s="7"/>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 r="A684" s="7"/>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 r="A685" s="7"/>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 r="A686" s="7"/>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 r="A687" s="7"/>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 r="A688" s="7"/>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 r="A689" s="7"/>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 r="A690" s="7"/>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 r="A691" s="7"/>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 r="A692" s="7"/>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 r="A693" s="7"/>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 r="A694" s="7"/>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 r="A695" s="7"/>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 r="A696" s="7"/>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 r="A697" s="7"/>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 r="A698" s="7"/>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 r="A699" s="7"/>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 r="A700" s="7"/>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 r="A701" s="7"/>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 r="A702" s="7"/>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 r="A703" s="7"/>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 r="A704" s="7"/>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 r="A705" s="7"/>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 r="A706" s="7"/>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 r="A707" s="7"/>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 r="A708" s="7"/>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 r="A709" s="7"/>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 r="A710" s="7"/>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 r="A711" s="7"/>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 r="A712" s="7"/>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 r="A713" s="7"/>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 r="A714" s="7"/>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 r="A715" s="7"/>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 r="A716" s="7"/>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 r="A717" s="7"/>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 r="A718" s="7"/>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 r="A719" s="7"/>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 r="A720" s="7"/>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 r="A721" s="7"/>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 r="A722" s="7"/>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 r="A723" s="7"/>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 r="A724" s="7"/>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 r="A725" s="7"/>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 r="A726" s="7"/>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 r="A727" s="7"/>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 r="A728" s="7"/>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 r="A729" s="7"/>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 r="A730" s="7"/>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 r="A731" s="7"/>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 r="A732" s="7"/>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 r="A733" s="7"/>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 r="A734" s="7"/>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 r="A735" s="7"/>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 r="A736" s="7"/>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 r="A737" s="7"/>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 r="A738" s="7"/>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 r="A739" s="7"/>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 r="A740" s="7"/>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 r="A741" s="7"/>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 r="A742" s="7"/>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 r="A743" s="7"/>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 r="A744" s="7"/>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 r="A745" s="7"/>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 r="A746" s="7"/>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 r="A747" s="7"/>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 r="A748" s="7"/>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 r="A749" s="7"/>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 r="A750" s="7"/>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 r="A751" s="7"/>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 r="A752" s="7"/>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 r="A753" s="7"/>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 r="A754" s="7"/>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 r="A755" s="7"/>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 r="A756" s="7"/>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 r="A757" s="7"/>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 r="A758" s="7"/>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 r="A759" s="7"/>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 r="A760" s="7"/>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 r="A761" s="7"/>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 r="A762" s="7"/>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 r="A763" s="7"/>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 r="A764" s="7"/>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 r="A765" s="7"/>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 r="A766" s="7"/>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 r="A767" s="7"/>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 r="A768" s="7"/>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 r="A769" s="7"/>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 r="A770" s="7"/>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 r="A771" s="7"/>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 r="A772" s="7"/>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 r="A773" s="7"/>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 r="A774" s="7"/>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 r="A775" s="7"/>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 r="A776" s="7"/>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 r="A777" s="7"/>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 r="A778" s="7"/>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 r="A779" s="7"/>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 r="A780" s="7"/>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 r="A781" s="7"/>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 r="A782" s="7"/>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 r="A783" s="7"/>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 r="A784" s="7"/>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 r="A785" s="7"/>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 r="A786" s="7"/>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 r="A787" s="7"/>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 r="A788" s="7"/>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 r="A789" s="7"/>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 r="A790" s="7"/>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 r="A791" s="7"/>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 r="A792" s="7"/>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 r="A793" s="7"/>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 r="A794" s="7"/>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 r="A795" s="7"/>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 r="A796" s="7"/>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 r="A797" s="7"/>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 r="A798" s="7"/>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 r="A799" s="7"/>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 r="A800" s="7"/>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 r="A801" s="7"/>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 r="A802" s="7"/>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 r="A803" s="7"/>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 r="A804" s="7"/>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 r="A805" s="7"/>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 r="A806" s="7"/>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 r="A807" s="7"/>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 r="A808" s="7"/>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 r="A809" s="7"/>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 r="A810" s="7"/>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 r="A811" s="7"/>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 r="A812" s="7"/>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 r="A813" s="7"/>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 r="A814" s="7"/>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 r="A815" s="7"/>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 r="A816" s="7"/>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 r="A817" s="7"/>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 r="A818" s="7"/>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 r="A819" s="7"/>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 r="A820" s="7"/>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 r="A821" s="7"/>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 r="A822" s="7"/>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 r="A823" s="7"/>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 r="A824" s="7"/>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 r="A825" s="7"/>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 r="A826" s="7"/>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 r="A827" s="7"/>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 r="A828" s="7"/>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 r="A829" s="7"/>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 r="A830" s="7"/>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 r="A831" s="7"/>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 r="A832" s="7"/>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 r="A833" s="7"/>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 r="A834" s="7"/>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 r="A835" s="7"/>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 r="A836" s="7"/>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 r="A837" s="7"/>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 r="A838" s="7"/>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 r="A839" s="7"/>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 r="A840" s="7"/>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 r="A841" s="7"/>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 r="A842" s="7"/>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 r="A843" s="7"/>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 r="A844" s="7"/>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 r="A845" s="7"/>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 r="A846" s="7"/>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 r="A847" s="7"/>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 r="A848" s="7"/>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 r="A849" s="7"/>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 r="A850" s="7"/>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 r="A851" s="7"/>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 r="A852" s="7"/>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 r="A853" s="7"/>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 r="A854" s="7"/>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 r="A855" s="7"/>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 r="A856" s="7"/>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 r="A857" s="7"/>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 r="A858" s="7"/>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 r="A859" s="7"/>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 r="A860" s="7"/>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 r="A861" s="7"/>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 r="A862" s="7"/>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 r="A863" s="7"/>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 r="A864" s="7"/>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 r="A865" s="7"/>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 r="A866" s="7"/>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 r="A867" s="7"/>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 r="A868" s="7"/>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 r="A869" s="7"/>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 r="A870" s="7"/>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 r="A871" s="7"/>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 r="A872" s="7"/>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 r="A873" s="7"/>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 r="A874" s="7"/>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 r="A875" s="7"/>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 r="A876" s="7"/>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 r="A877" s="7"/>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 r="A878" s="7"/>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 r="A879" s="7"/>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 r="A880" s="7"/>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 r="A881" s="7"/>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 r="A882" s="7"/>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 r="A883" s="7"/>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 r="A884" s="7"/>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 r="A885" s="7"/>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 r="A886" s="7"/>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 r="A887" s="7"/>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 r="A888" s="7"/>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 r="A889" s="7"/>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 r="A890" s="7"/>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 r="A891" s="7"/>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 r="A892" s="7"/>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 r="A893" s="7"/>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 r="A894" s="7"/>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 r="A895" s="7"/>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 r="A896" s="7"/>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 r="A897" s="7"/>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 r="A898" s="7"/>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 r="A899" s="7"/>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 r="A900" s="7"/>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 r="A901" s="7"/>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 r="A902" s="7"/>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 r="A903" s="7"/>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 r="A904" s="7"/>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 r="A905" s="7"/>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 r="A906" s="7"/>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 r="A907" s="7"/>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 r="A908" s="7"/>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 r="A909" s="7"/>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 r="A910" s="7"/>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 r="A911" s="7"/>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 r="A912" s="7"/>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 r="A913" s="7"/>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 r="A914" s="7"/>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 r="A915" s="7"/>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 r="A916" s="7"/>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 r="A917" s="7"/>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 r="A918" s="7"/>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 r="A919" s="7"/>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 r="A920" s="7"/>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 r="A921" s="7"/>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 r="A922" s="7"/>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 r="A923" s="7"/>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 r="A924" s="7"/>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 r="A925" s="7"/>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 r="A926" s="7"/>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 r="A927" s="7"/>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 r="A928" s="7"/>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 r="A929" s="7"/>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 r="A930" s="7"/>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 r="A931" s="7"/>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 r="A932" s="7"/>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 r="A933" s="7"/>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 r="A934" s="7"/>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 r="A935" s="7"/>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 r="A936" s="7"/>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 r="A937" s="7"/>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 r="A938" s="7"/>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 r="A939" s="7"/>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 r="A940" s="7"/>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 r="A941" s="7"/>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 r="A942" s="7"/>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 r="A943" s="7"/>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 r="A944" s="7"/>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 r="A945" s="7"/>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 r="A946" s="7"/>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 r="A947" s="7"/>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 r="A948" s="7"/>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 r="A949" s="7"/>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 r="A950" s="7"/>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 r="A951" s="7"/>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 r="A952" s="7"/>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 r="A953" s="7"/>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 r="A954" s="7"/>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 r="A955" s="7"/>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 r="A956" s="7"/>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 r="A957" s="7"/>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 r="A958" s="7"/>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 r="A959" s="7"/>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 r="A960" s="7"/>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 r="A961" s="7"/>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 r="A962" s="7"/>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 r="A963" s="7"/>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 r="A964" s="7"/>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 r="A965" s="7"/>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 r="A966" s="7"/>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 r="A967" s="7"/>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 r="A968" s="7"/>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 r="A969" s="7"/>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 r="A970" s="7"/>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 r="A971" s="7"/>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 r="A972" s="7"/>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 r="A973" s="7"/>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 r="A974" s="7"/>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 r="A975" s="7"/>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 r="A976" s="7"/>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 r="A977" s="7"/>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 r="A978" s="7"/>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 r="A979" s="7"/>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 r="A980" s="7"/>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 r="A981" s="7"/>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 r="A982" s="7"/>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 r="A983" s="7"/>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 r="A984" s="7"/>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 r="A985" s="7"/>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 r="A986" s="7"/>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 r="A987" s="7"/>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 r="A988" s="7"/>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 r="A989" s="7"/>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 r="A990" s="7"/>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 r="A991" s="7"/>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 r="A992" s="7"/>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 r="A993" s="7"/>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 r="A994" s="7"/>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 r="A995" s="7"/>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 r="A996" s="7"/>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 r="A997" s="7"/>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 r="A998" s="7"/>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 r="A999" s="7"/>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 r="A1000" s="7"/>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6">
    <mergeCell ref="O6:O8"/>
    <mergeCell ref="B7:B8"/>
    <mergeCell ref="C7:C8"/>
    <mergeCell ref="A2:A4"/>
    <mergeCell ref="B2:D2"/>
    <mergeCell ref="K2:L2"/>
    <mergeCell ref="B3:D3"/>
    <mergeCell ref="K3:L3"/>
    <mergeCell ref="A6:A8"/>
    <mergeCell ref="E6:L6"/>
    <mergeCell ref="D7:D8"/>
    <mergeCell ref="B4:D4"/>
    <mergeCell ref="C6:D6"/>
    <mergeCell ref="K4:L4"/>
    <mergeCell ref="M6:M8"/>
    <mergeCell ref="N6:N8"/>
  </mergeCells>
  <phoneticPr fontId="16"/>
  <dataValidations count="7">
    <dataValidation type="list" allowBlank="1" showInputMessage="1" showErrorMessage="1" prompt="クリックして値を入力してください" sqref="I8" xr:uid="{00000000-0002-0000-0000-000000000000}">
      <formula1>$B$48:$B$49</formula1>
    </dataValidation>
    <dataValidation type="list" allowBlank="1" showInputMessage="1" showErrorMessage="1" prompt="クリックして値を入力してください" sqref="L8" xr:uid="{00000000-0002-0000-0000-000001000000}">
      <formula1>$B$52:$B$56</formula1>
    </dataValidation>
    <dataValidation type="list" allowBlank="1" showInputMessage="1" showErrorMessage="1" prompt="クリックして値を入力してください" sqref="E8" xr:uid="{00000000-0002-0000-0000-000002000000}">
      <formula1>$B$31:$B$34</formula1>
    </dataValidation>
    <dataValidation type="list" allowBlank="1" showInputMessage="1" showErrorMessage="1" prompt="クリックして値を入力してください" sqref="G8" xr:uid="{00000000-0002-0000-0000-000003000000}">
      <formula1>$B$37:$B$42</formula1>
    </dataValidation>
    <dataValidation type="list" allowBlank="1" showInputMessage="1" showErrorMessage="1" prompt="クリックして値を入力してください" sqref="J8" xr:uid="{00000000-0002-0000-0000-000004000000}">
      <formula1>$B$50:$B$51</formula1>
    </dataValidation>
    <dataValidation type="list" allowBlank="1" showInputMessage="1" showErrorMessage="1" prompt="クリックして値を入力してください" sqref="F8" xr:uid="{00000000-0002-0000-0000-000005000000}">
      <formula1>$B$34:$B$36</formula1>
    </dataValidation>
    <dataValidation type="list" allowBlank="1" showInputMessage="1" showErrorMessage="1" prompt="クリックして値を入力してください" sqref="H8" xr:uid="{00000000-0002-0000-0000-000006000000}">
      <formula1>$B$43:$B$47</formula1>
    </dataValidation>
  </dataValidations>
  <pageMargins left="0.7" right="0.7" top="0.75" bottom="0.75" header="0" footer="0"/>
  <pageSetup orientation="landscape"/>
  <headerFooter>
    <oddFooter>&amp;R4年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zoomScaleNormal="100" workbookViewId="0">
      <pane xSplit="1" topLeftCell="B1" activePane="topRight" state="frozen"/>
      <selection pane="topRight"/>
    </sheetView>
  </sheetViews>
  <sheetFormatPr defaultColWidth="12.625" defaultRowHeight="15" customHeight="1"/>
  <cols>
    <col min="1" max="1" width="16.125" customWidth="1"/>
    <col min="2" max="29" width="14.625" customWidth="1"/>
  </cols>
  <sheetData>
    <row r="1" spans="1:29" ht="14.25" customHeight="1">
      <c r="A1" s="61" t="s">
        <v>294</v>
      </c>
      <c r="B1" s="1"/>
      <c r="C1" s="1"/>
      <c r="D1" s="2"/>
      <c r="E1" s="2"/>
      <c r="F1" s="2"/>
      <c r="G1" s="2"/>
      <c r="H1" s="3"/>
      <c r="I1" s="3"/>
      <c r="J1" s="3"/>
      <c r="K1" s="3"/>
      <c r="L1" s="3"/>
      <c r="M1" s="3"/>
      <c r="N1" s="3"/>
      <c r="O1" s="3"/>
      <c r="P1" s="3"/>
      <c r="Q1" s="3"/>
      <c r="R1" s="3"/>
      <c r="S1" s="3"/>
      <c r="T1" s="3"/>
      <c r="U1" s="3"/>
      <c r="V1" s="3"/>
      <c r="W1" s="3"/>
      <c r="X1" s="3"/>
      <c r="Y1" s="3"/>
      <c r="Z1" s="3"/>
      <c r="AA1" s="3"/>
      <c r="AB1" s="3"/>
      <c r="AC1" s="3"/>
    </row>
    <row r="2" spans="1:29" ht="10.5" customHeight="1">
      <c r="A2" s="113"/>
      <c r="B2" s="4"/>
      <c r="C2" s="113"/>
      <c r="D2" s="114"/>
      <c r="E2" s="4"/>
      <c r="F2" s="4"/>
      <c r="G2" s="4"/>
      <c r="H2" s="4"/>
      <c r="I2" s="4"/>
      <c r="J2" s="4"/>
      <c r="K2" s="4"/>
      <c r="L2" s="4"/>
      <c r="M2" s="4"/>
      <c r="N2" s="4"/>
      <c r="O2" s="4"/>
      <c r="P2" s="4"/>
      <c r="Q2" s="4"/>
      <c r="R2" s="4"/>
      <c r="S2" s="4"/>
      <c r="T2" s="5"/>
      <c r="U2" s="5"/>
      <c r="V2" s="5"/>
      <c r="W2" s="113"/>
      <c r="X2" s="114"/>
      <c r="Y2" s="114"/>
      <c r="Z2" s="114"/>
      <c r="AA2" s="114"/>
      <c r="AB2" s="5"/>
      <c r="AC2" s="5"/>
    </row>
    <row r="3" spans="1:29" ht="10.5" customHeight="1">
      <c r="A3" s="114"/>
      <c r="B3" s="62"/>
      <c r="C3" s="131"/>
      <c r="D3" s="114"/>
      <c r="E3" s="6"/>
      <c r="F3" s="6"/>
      <c r="G3" s="6"/>
      <c r="H3" s="6"/>
      <c r="I3" s="6"/>
      <c r="J3" s="6"/>
      <c r="K3" s="6"/>
      <c r="L3" s="6"/>
      <c r="M3" s="6"/>
      <c r="N3" s="6"/>
      <c r="O3" s="6"/>
      <c r="P3" s="6"/>
      <c r="Q3" s="6"/>
      <c r="R3" s="6"/>
      <c r="S3" s="6"/>
      <c r="T3" s="5"/>
      <c r="U3" s="5"/>
      <c r="V3" s="5"/>
      <c r="W3" s="118"/>
      <c r="X3" s="114"/>
      <c r="Y3" s="114"/>
      <c r="Z3" s="114"/>
      <c r="AA3" s="114"/>
      <c r="AB3" s="5"/>
      <c r="AC3" s="5"/>
    </row>
    <row r="4" spans="1:29" ht="10.5" customHeight="1">
      <c r="A4" s="114"/>
      <c r="B4" s="62"/>
      <c r="C4" s="131"/>
      <c r="D4" s="114"/>
      <c r="E4" s="6"/>
      <c r="F4" s="6"/>
      <c r="G4" s="6"/>
      <c r="H4" s="6"/>
      <c r="I4" s="6"/>
      <c r="J4" s="6"/>
      <c r="K4" s="6"/>
      <c r="L4" s="6"/>
      <c r="M4" s="6"/>
      <c r="N4" s="6"/>
      <c r="O4" s="6"/>
      <c r="P4" s="6"/>
      <c r="Q4" s="6"/>
      <c r="R4" s="6"/>
      <c r="S4" s="6"/>
      <c r="T4" s="5"/>
      <c r="U4" s="5"/>
      <c r="V4" s="5"/>
      <c r="W4" s="118"/>
      <c r="X4" s="114"/>
      <c r="Y4" s="114"/>
      <c r="Z4" s="114"/>
      <c r="AA4" s="114"/>
      <c r="AB4" s="5"/>
      <c r="AC4" s="5"/>
    </row>
    <row r="5" spans="1:29" ht="5.25" customHeight="1">
      <c r="A5" s="7"/>
      <c r="B5" s="63"/>
      <c r="C5" s="63"/>
      <c r="D5" s="64"/>
      <c r="E5" s="3"/>
      <c r="F5" s="3"/>
      <c r="G5" s="3"/>
      <c r="H5" s="3"/>
      <c r="I5" s="3"/>
      <c r="J5" s="3"/>
      <c r="K5" s="3"/>
      <c r="L5" s="3"/>
      <c r="M5" s="3"/>
      <c r="N5" s="3"/>
      <c r="O5" s="3"/>
      <c r="P5" s="3"/>
      <c r="Q5" s="3"/>
      <c r="R5" s="3"/>
      <c r="S5" s="3"/>
      <c r="T5" s="3"/>
      <c r="U5" s="3"/>
      <c r="V5" s="3"/>
      <c r="W5" s="3"/>
      <c r="X5" s="3"/>
      <c r="Y5" s="3"/>
      <c r="Z5" s="3"/>
      <c r="AA5" s="3"/>
      <c r="AB5" s="3"/>
      <c r="AC5" s="3"/>
    </row>
    <row r="6" spans="1:29" ht="19.5" customHeight="1">
      <c r="A6" s="119" t="s">
        <v>2</v>
      </c>
      <c r="B6" s="138" t="s">
        <v>5</v>
      </c>
      <c r="C6" s="116"/>
      <c r="D6" s="116"/>
      <c r="E6" s="116"/>
      <c r="F6" s="116"/>
      <c r="G6" s="116"/>
      <c r="H6" s="116"/>
      <c r="I6" s="116"/>
      <c r="J6" s="116"/>
      <c r="K6" s="116"/>
      <c r="L6" s="116"/>
      <c r="M6" s="116"/>
      <c r="N6" s="116"/>
      <c r="O6" s="137" t="s">
        <v>5</v>
      </c>
      <c r="P6" s="116"/>
      <c r="Q6" s="116"/>
      <c r="R6" s="116"/>
      <c r="S6" s="116"/>
      <c r="T6" s="116"/>
      <c r="U6" s="116"/>
      <c r="V6" s="116"/>
      <c r="W6" s="116"/>
      <c r="X6" s="116"/>
      <c r="Y6" s="116"/>
      <c r="Z6" s="116"/>
      <c r="AA6" s="116"/>
      <c r="AB6" s="116"/>
      <c r="AC6" s="117"/>
    </row>
    <row r="7" spans="1:29" ht="19.5" customHeight="1">
      <c r="A7" s="103"/>
      <c r="B7" s="65" t="s">
        <v>3</v>
      </c>
      <c r="C7" s="136" t="s">
        <v>12</v>
      </c>
      <c r="D7" s="134"/>
      <c r="E7" s="133"/>
      <c r="F7" s="132" t="s">
        <v>13</v>
      </c>
      <c r="G7" s="134"/>
      <c r="H7" s="133"/>
      <c r="I7" s="132" t="s">
        <v>14</v>
      </c>
      <c r="J7" s="134"/>
      <c r="K7" s="134"/>
      <c r="L7" s="134"/>
      <c r="M7" s="134"/>
      <c r="N7" s="133"/>
      <c r="O7" s="132" t="s">
        <v>15</v>
      </c>
      <c r="P7" s="134"/>
      <c r="Q7" s="134"/>
      <c r="R7" s="134"/>
      <c r="S7" s="133"/>
      <c r="T7" s="132" t="s">
        <v>16</v>
      </c>
      <c r="U7" s="133"/>
      <c r="V7" s="132" t="s">
        <v>17</v>
      </c>
      <c r="W7" s="133"/>
      <c r="X7" s="11" t="s">
        <v>18</v>
      </c>
      <c r="Y7" s="132" t="s">
        <v>19</v>
      </c>
      <c r="Z7" s="134"/>
      <c r="AA7" s="134"/>
      <c r="AB7" s="134"/>
      <c r="AC7" s="135"/>
    </row>
    <row r="8" spans="1:29" ht="19.5" customHeight="1">
      <c r="A8" s="104"/>
      <c r="B8" s="66" t="s">
        <v>9</v>
      </c>
      <c r="C8" s="67" t="s">
        <v>21</v>
      </c>
      <c r="D8" s="67" t="s">
        <v>64</v>
      </c>
      <c r="E8" s="67" t="s">
        <v>20</v>
      </c>
      <c r="F8" s="14" t="s">
        <v>21</v>
      </c>
      <c r="G8" s="14" t="s">
        <v>64</v>
      </c>
      <c r="H8" s="14" t="s">
        <v>65</v>
      </c>
      <c r="I8" s="14" t="s">
        <v>21</v>
      </c>
      <c r="J8" s="14" t="s">
        <v>66</v>
      </c>
      <c r="K8" s="14" t="s">
        <v>67</v>
      </c>
      <c r="L8" s="14" t="s">
        <v>64</v>
      </c>
      <c r="M8" s="14" t="s">
        <v>22</v>
      </c>
      <c r="N8" s="14" t="s">
        <v>65</v>
      </c>
      <c r="O8" s="14" t="s">
        <v>21</v>
      </c>
      <c r="P8" s="14" t="s">
        <v>66</v>
      </c>
      <c r="Q8" s="14" t="s">
        <v>67</v>
      </c>
      <c r="R8" s="14" t="s">
        <v>64</v>
      </c>
      <c r="S8" s="14" t="s">
        <v>22</v>
      </c>
      <c r="T8" s="14" t="s">
        <v>64</v>
      </c>
      <c r="U8" s="14" t="s">
        <v>23</v>
      </c>
      <c r="V8" s="14" t="s">
        <v>24</v>
      </c>
      <c r="W8" s="14" t="s">
        <v>65</v>
      </c>
      <c r="X8" s="14" t="s">
        <v>9</v>
      </c>
      <c r="Y8" s="14" t="s">
        <v>21</v>
      </c>
      <c r="Z8" s="14" t="s">
        <v>66</v>
      </c>
      <c r="AA8" s="14" t="s">
        <v>9</v>
      </c>
      <c r="AB8" s="68" t="s">
        <v>68</v>
      </c>
      <c r="AC8" s="15" t="s">
        <v>69</v>
      </c>
    </row>
    <row r="9" spans="1:29" ht="84" customHeight="1">
      <c r="A9" s="16" t="s">
        <v>25</v>
      </c>
      <c r="B9" s="69" t="s">
        <v>70</v>
      </c>
      <c r="C9" s="70" t="s">
        <v>71</v>
      </c>
      <c r="D9" s="71"/>
      <c r="E9" s="71" t="s">
        <v>72</v>
      </c>
      <c r="F9" s="72"/>
      <c r="G9" s="72"/>
      <c r="H9" s="72"/>
      <c r="I9" s="72"/>
      <c r="J9" s="72"/>
      <c r="K9" s="72"/>
      <c r="L9" s="72"/>
      <c r="M9" s="72"/>
      <c r="N9" s="72"/>
      <c r="O9" s="72"/>
      <c r="P9" s="72"/>
      <c r="Q9" s="72"/>
      <c r="R9" s="72"/>
      <c r="S9" s="72"/>
      <c r="T9" s="72"/>
      <c r="U9" s="72"/>
      <c r="V9" s="72"/>
      <c r="W9" s="72"/>
      <c r="X9" s="22"/>
      <c r="Y9" s="73"/>
      <c r="Z9" s="73"/>
      <c r="AA9" s="73"/>
      <c r="AB9" s="73"/>
      <c r="AC9" s="74"/>
    </row>
    <row r="10" spans="1:29" ht="72.75" customHeight="1">
      <c r="A10" s="16" t="s">
        <v>26</v>
      </c>
      <c r="B10" s="69" t="s">
        <v>73</v>
      </c>
      <c r="C10" s="70" t="s">
        <v>74</v>
      </c>
      <c r="D10" s="71" t="s">
        <v>75</v>
      </c>
      <c r="E10" s="71" t="s">
        <v>76</v>
      </c>
      <c r="F10" s="72"/>
      <c r="G10" s="72"/>
      <c r="H10" s="72"/>
      <c r="I10" s="72"/>
      <c r="J10" s="72"/>
      <c r="K10" s="72"/>
      <c r="L10" s="72"/>
      <c r="M10" s="72"/>
      <c r="N10" s="72"/>
      <c r="O10" s="72"/>
      <c r="P10" s="72"/>
      <c r="Q10" s="72"/>
      <c r="R10" s="72"/>
      <c r="S10" s="72"/>
      <c r="T10" s="72"/>
      <c r="U10" s="72"/>
      <c r="V10" s="72" t="s">
        <v>77</v>
      </c>
      <c r="W10" s="72"/>
      <c r="X10" s="22"/>
      <c r="Y10" s="73"/>
      <c r="Z10" s="73"/>
      <c r="AA10" s="73"/>
      <c r="AB10" s="73"/>
      <c r="AC10" s="74"/>
    </row>
    <row r="11" spans="1:29" ht="63.75" customHeight="1">
      <c r="A11" s="33" t="s">
        <v>27</v>
      </c>
      <c r="B11" s="75" t="s">
        <v>78</v>
      </c>
      <c r="C11" s="76" t="s">
        <v>79</v>
      </c>
      <c r="D11" s="77" t="s">
        <v>80</v>
      </c>
      <c r="E11" s="77" t="s">
        <v>81</v>
      </c>
      <c r="F11" s="78" t="s">
        <v>82</v>
      </c>
      <c r="G11" s="78" t="s">
        <v>83</v>
      </c>
      <c r="H11" s="78" t="s">
        <v>84</v>
      </c>
      <c r="I11" s="78" t="s">
        <v>85</v>
      </c>
      <c r="J11" s="78"/>
      <c r="K11" s="78"/>
      <c r="L11" s="78"/>
      <c r="M11" s="78"/>
      <c r="N11" s="78"/>
      <c r="O11" s="78"/>
      <c r="P11" s="78"/>
      <c r="Q11" s="78"/>
      <c r="R11" s="78"/>
      <c r="S11" s="78"/>
      <c r="T11" s="78"/>
      <c r="U11" s="78"/>
      <c r="V11" s="78" t="s">
        <v>86</v>
      </c>
      <c r="W11" s="78"/>
      <c r="X11" s="22"/>
      <c r="Y11" s="79" t="s">
        <v>87</v>
      </c>
      <c r="Z11" s="79" t="s">
        <v>88</v>
      </c>
      <c r="AA11" s="79" t="s">
        <v>89</v>
      </c>
      <c r="AB11" s="79" t="s">
        <v>90</v>
      </c>
      <c r="AC11" s="80" t="s">
        <v>91</v>
      </c>
    </row>
    <row r="12" spans="1:29" ht="138.75" customHeight="1">
      <c r="A12" s="16" t="s">
        <v>30</v>
      </c>
      <c r="B12" s="69" t="s">
        <v>92</v>
      </c>
      <c r="C12" s="70" t="s">
        <v>93</v>
      </c>
      <c r="D12" s="71" t="s">
        <v>94</v>
      </c>
      <c r="E12" s="71" t="s">
        <v>95</v>
      </c>
      <c r="F12" s="72"/>
      <c r="G12" s="72"/>
      <c r="H12" s="72"/>
      <c r="I12" s="72" t="s">
        <v>96</v>
      </c>
      <c r="J12" s="72" t="s">
        <v>97</v>
      </c>
      <c r="K12" s="72" t="s">
        <v>98</v>
      </c>
      <c r="L12" s="72" t="s">
        <v>99</v>
      </c>
      <c r="M12" s="72" t="s">
        <v>100</v>
      </c>
      <c r="N12" s="72" t="s">
        <v>101</v>
      </c>
      <c r="O12" s="72" t="s">
        <v>102</v>
      </c>
      <c r="P12" s="72" t="s">
        <v>103</v>
      </c>
      <c r="Q12" s="72" t="s">
        <v>104</v>
      </c>
      <c r="R12" s="72" t="s">
        <v>105</v>
      </c>
      <c r="S12" s="72" t="s">
        <v>106</v>
      </c>
      <c r="T12" s="72" t="s">
        <v>107</v>
      </c>
      <c r="U12" s="72" t="s">
        <v>108</v>
      </c>
      <c r="V12" s="72" t="s">
        <v>109</v>
      </c>
      <c r="W12" s="72" t="s">
        <v>110</v>
      </c>
      <c r="X12" s="22" t="s">
        <v>32</v>
      </c>
      <c r="Y12" s="73" t="s">
        <v>87</v>
      </c>
      <c r="Z12" s="73" t="s">
        <v>88</v>
      </c>
      <c r="AA12" s="79" t="s">
        <v>89</v>
      </c>
      <c r="AB12" s="73" t="s">
        <v>111</v>
      </c>
      <c r="AC12" s="80" t="s">
        <v>91</v>
      </c>
    </row>
    <row r="13" spans="1:29" ht="139.5" customHeight="1">
      <c r="A13" s="16" t="s">
        <v>33</v>
      </c>
      <c r="B13" s="69" t="s">
        <v>112</v>
      </c>
      <c r="C13" s="70" t="s">
        <v>113</v>
      </c>
      <c r="D13" s="71" t="s">
        <v>114</v>
      </c>
      <c r="E13" s="71" t="s">
        <v>115</v>
      </c>
      <c r="F13" s="72" t="s">
        <v>116</v>
      </c>
      <c r="G13" s="72" t="s">
        <v>117</v>
      </c>
      <c r="H13" s="72" t="s">
        <v>118</v>
      </c>
      <c r="I13" s="72" t="s">
        <v>119</v>
      </c>
      <c r="J13" s="72" t="s">
        <v>120</v>
      </c>
      <c r="K13" s="72" t="s">
        <v>121</v>
      </c>
      <c r="L13" s="72" t="s">
        <v>121</v>
      </c>
      <c r="M13" s="72" t="s">
        <v>122</v>
      </c>
      <c r="N13" s="72" t="s">
        <v>123</v>
      </c>
      <c r="O13" s="72"/>
      <c r="P13" s="72"/>
      <c r="Q13" s="72" t="s">
        <v>124</v>
      </c>
      <c r="R13" s="72" t="s">
        <v>125</v>
      </c>
      <c r="S13" s="72"/>
      <c r="T13" s="72" t="s">
        <v>126</v>
      </c>
      <c r="U13" s="72" t="s">
        <v>127</v>
      </c>
      <c r="V13" s="72" t="s">
        <v>128</v>
      </c>
      <c r="W13" s="72" t="s">
        <v>129</v>
      </c>
      <c r="X13" s="22" t="s">
        <v>36</v>
      </c>
      <c r="Y13" s="73"/>
      <c r="Z13" s="73"/>
      <c r="AA13" s="73"/>
      <c r="AB13" s="73"/>
      <c r="AC13" s="74"/>
    </row>
    <row r="14" spans="1:29" ht="64.5" customHeight="1">
      <c r="A14" s="16" t="s">
        <v>37</v>
      </c>
      <c r="B14" s="69" t="s">
        <v>130</v>
      </c>
      <c r="C14" s="70" t="s">
        <v>74</v>
      </c>
      <c r="D14" s="71" t="s">
        <v>131</v>
      </c>
      <c r="E14" s="71" t="s">
        <v>132</v>
      </c>
      <c r="F14" s="72"/>
      <c r="G14" s="72"/>
      <c r="H14" s="72"/>
      <c r="I14" s="72"/>
      <c r="J14" s="72"/>
      <c r="K14" s="72"/>
      <c r="L14" s="72"/>
      <c r="M14" s="72"/>
      <c r="N14" s="72"/>
      <c r="O14" s="72"/>
      <c r="P14" s="72"/>
      <c r="Q14" s="72"/>
      <c r="R14" s="72"/>
      <c r="S14" s="72"/>
      <c r="T14" s="72"/>
      <c r="U14" s="72"/>
      <c r="V14" s="72" t="s">
        <v>133</v>
      </c>
      <c r="W14" s="72" t="s">
        <v>134</v>
      </c>
      <c r="X14" s="22"/>
      <c r="Y14" s="73"/>
      <c r="Z14" s="73"/>
      <c r="AA14" s="73"/>
      <c r="AB14" s="73"/>
      <c r="AC14" s="74"/>
    </row>
    <row r="15" spans="1:29" ht="54.75" customHeight="1">
      <c r="A15" s="16" t="s">
        <v>38</v>
      </c>
      <c r="B15" s="69" t="s">
        <v>135</v>
      </c>
      <c r="C15" s="70"/>
      <c r="D15" s="71"/>
      <c r="E15" s="71" t="s">
        <v>136</v>
      </c>
      <c r="F15" s="72"/>
      <c r="G15" s="72"/>
      <c r="H15" s="72"/>
      <c r="I15" s="72"/>
      <c r="J15" s="72"/>
      <c r="K15" s="72"/>
      <c r="L15" s="72"/>
      <c r="M15" s="72"/>
      <c r="N15" s="72"/>
      <c r="O15" s="72"/>
      <c r="P15" s="72"/>
      <c r="Q15" s="72"/>
      <c r="R15" s="72"/>
      <c r="S15" s="72"/>
      <c r="T15" s="72"/>
      <c r="U15" s="72"/>
      <c r="V15" s="72"/>
      <c r="W15" s="72" t="s">
        <v>134</v>
      </c>
      <c r="X15" s="22"/>
      <c r="Y15" s="73"/>
      <c r="Z15" s="73"/>
      <c r="AA15" s="73"/>
      <c r="AB15" s="73"/>
      <c r="AC15" s="74"/>
    </row>
    <row r="16" spans="1:29" ht="46.5" customHeight="1">
      <c r="A16" s="16" t="s">
        <v>39</v>
      </c>
      <c r="B16" s="69" t="s">
        <v>137</v>
      </c>
      <c r="C16" s="70" t="s">
        <v>138</v>
      </c>
      <c r="D16" s="71" t="s">
        <v>139</v>
      </c>
      <c r="E16" s="71" t="s">
        <v>136</v>
      </c>
      <c r="F16" s="72"/>
      <c r="G16" s="72"/>
      <c r="H16" s="72"/>
      <c r="I16" s="72"/>
      <c r="J16" s="72"/>
      <c r="K16" s="72"/>
      <c r="L16" s="72"/>
      <c r="M16" s="72"/>
      <c r="N16" s="72"/>
      <c r="O16" s="72"/>
      <c r="P16" s="72"/>
      <c r="Q16" s="72"/>
      <c r="R16" s="72"/>
      <c r="S16" s="72"/>
      <c r="T16" s="72"/>
      <c r="U16" s="72"/>
      <c r="V16" s="72"/>
      <c r="W16" s="72"/>
      <c r="X16" s="22"/>
      <c r="Y16" s="73"/>
      <c r="Z16" s="73"/>
      <c r="AA16" s="73"/>
      <c r="AB16" s="73"/>
      <c r="AC16" s="74"/>
    </row>
    <row r="17" spans="1:29" ht="173.25" customHeight="1">
      <c r="A17" s="16" t="s">
        <v>41</v>
      </c>
      <c r="B17" s="69" t="s">
        <v>140</v>
      </c>
      <c r="C17" s="70" t="s">
        <v>141</v>
      </c>
      <c r="D17" s="71" t="s">
        <v>142</v>
      </c>
      <c r="E17" s="71" t="s">
        <v>143</v>
      </c>
      <c r="F17" s="72"/>
      <c r="G17" s="72"/>
      <c r="H17" s="72"/>
      <c r="I17" s="72"/>
      <c r="J17" s="72"/>
      <c r="K17" s="72" t="s">
        <v>144</v>
      </c>
      <c r="L17" s="72" t="s">
        <v>145</v>
      </c>
      <c r="M17" s="72"/>
      <c r="N17" s="72"/>
      <c r="O17" s="72"/>
      <c r="P17" s="72"/>
      <c r="Q17" s="72"/>
      <c r="R17" s="72"/>
      <c r="S17" s="72"/>
      <c r="T17" s="72" t="s">
        <v>146</v>
      </c>
      <c r="U17" s="72" t="s">
        <v>147</v>
      </c>
      <c r="V17" s="72" t="s">
        <v>148</v>
      </c>
      <c r="W17" s="72" t="s">
        <v>149</v>
      </c>
      <c r="X17" s="22" t="s">
        <v>43</v>
      </c>
      <c r="Y17" s="73"/>
      <c r="Z17" s="73"/>
      <c r="AA17" s="73"/>
      <c r="AB17" s="73"/>
      <c r="AC17" s="74"/>
    </row>
    <row r="18" spans="1:29" ht="132" customHeight="1">
      <c r="A18" s="16" t="s">
        <v>45</v>
      </c>
      <c r="B18" s="69" t="s">
        <v>150</v>
      </c>
      <c r="C18" s="70" t="s">
        <v>151</v>
      </c>
      <c r="D18" s="71" t="s">
        <v>152</v>
      </c>
      <c r="E18" s="71" t="s">
        <v>153</v>
      </c>
      <c r="F18" s="72"/>
      <c r="G18" s="72"/>
      <c r="H18" s="72"/>
      <c r="I18" s="72"/>
      <c r="J18" s="72"/>
      <c r="K18" s="72" t="s">
        <v>154</v>
      </c>
      <c r="L18" s="72" t="s">
        <v>155</v>
      </c>
      <c r="M18" s="72"/>
      <c r="N18" s="72"/>
      <c r="O18" s="72" t="s">
        <v>156</v>
      </c>
      <c r="P18" s="72" t="s">
        <v>157</v>
      </c>
      <c r="Q18" s="72" t="s">
        <v>158</v>
      </c>
      <c r="R18" s="72" t="s">
        <v>159</v>
      </c>
      <c r="S18" s="72" t="s">
        <v>160</v>
      </c>
      <c r="T18" s="72" t="s">
        <v>161</v>
      </c>
      <c r="U18" s="72" t="s">
        <v>162</v>
      </c>
      <c r="V18" s="72" t="s">
        <v>163</v>
      </c>
      <c r="W18" s="72" t="s">
        <v>164</v>
      </c>
      <c r="X18" s="22"/>
      <c r="Y18" s="73"/>
      <c r="Z18" s="73"/>
      <c r="AA18" s="73"/>
      <c r="AB18" s="73"/>
      <c r="AC18" s="74"/>
    </row>
    <row r="19" spans="1:29" ht="271.5" customHeight="1">
      <c r="A19" s="16" t="s">
        <v>46</v>
      </c>
      <c r="B19" s="69" t="s">
        <v>165</v>
      </c>
      <c r="C19" s="70" t="s">
        <v>166</v>
      </c>
      <c r="D19" s="71" t="s">
        <v>167</v>
      </c>
      <c r="E19" s="71" t="s">
        <v>295</v>
      </c>
      <c r="F19" s="72" t="s">
        <v>168</v>
      </c>
      <c r="G19" s="72" t="s">
        <v>169</v>
      </c>
      <c r="H19" s="72" t="s">
        <v>170</v>
      </c>
      <c r="I19" s="72" t="s">
        <v>171</v>
      </c>
      <c r="J19" s="72" t="s">
        <v>172</v>
      </c>
      <c r="K19" s="72" t="s">
        <v>173</v>
      </c>
      <c r="L19" s="72" t="s">
        <v>174</v>
      </c>
      <c r="M19" s="72" t="s">
        <v>175</v>
      </c>
      <c r="N19" s="72" t="s">
        <v>176</v>
      </c>
      <c r="O19" s="72" t="s">
        <v>177</v>
      </c>
      <c r="P19" s="72" t="s">
        <v>178</v>
      </c>
      <c r="Q19" s="72" t="s">
        <v>179</v>
      </c>
      <c r="R19" s="72" t="s">
        <v>180</v>
      </c>
      <c r="S19" s="72" t="s">
        <v>181</v>
      </c>
      <c r="T19" s="72"/>
      <c r="U19" s="72"/>
      <c r="V19" s="72"/>
      <c r="W19" s="72"/>
      <c r="X19" s="22" t="s">
        <v>47</v>
      </c>
      <c r="Y19" s="73"/>
      <c r="Z19" s="73"/>
      <c r="AA19" s="73"/>
      <c r="AB19" s="73"/>
      <c r="AC19" s="74"/>
    </row>
    <row r="20" spans="1:29" ht="66.75" customHeight="1">
      <c r="A20" s="16" t="s">
        <v>48</v>
      </c>
      <c r="B20" s="69" t="s">
        <v>182</v>
      </c>
      <c r="C20" s="70"/>
      <c r="D20" s="71" t="s">
        <v>183</v>
      </c>
      <c r="E20" s="71" t="s">
        <v>184</v>
      </c>
      <c r="F20" s="72"/>
      <c r="G20" s="72"/>
      <c r="H20" s="72"/>
      <c r="I20" s="72"/>
      <c r="J20" s="72"/>
      <c r="K20" s="72"/>
      <c r="L20" s="72"/>
      <c r="M20" s="72"/>
      <c r="N20" s="72"/>
      <c r="O20" s="72"/>
      <c r="P20" s="72"/>
      <c r="Q20" s="72"/>
      <c r="R20" s="72"/>
      <c r="S20" s="72"/>
      <c r="T20" s="72"/>
      <c r="U20" s="72"/>
      <c r="V20" s="72"/>
      <c r="W20" s="72"/>
      <c r="X20" s="22"/>
      <c r="Y20" s="79"/>
      <c r="Z20" s="79"/>
      <c r="AA20" s="79"/>
      <c r="AB20" s="79"/>
      <c r="AC20" s="80"/>
    </row>
    <row r="21" spans="1:29" ht="37.5" customHeight="1">
      <c r="A21" s="16" t="s">
        <v>49</v>
      </c>
      <c r="B21" s="69" t="s">
        <v>185</v>
      </c>
      <c r="C21" s="70"/>
      <c r="D21" s="71" t="s">
        <v>186</v>
      </c>
      <c r="E21" s="71"/>
      <c r="F21" s="72" t="s">
        <v>187</v>
      </c>
      <c r="G21" s="72" t="s">
        <v>188</v>
      </c>
      <c r="H21" s="72" t="s">
        <v>189</v>
      </c>
      <c r="I21" s="72"/>
      <c r="J21" s="72"/>
      <c r="K21" s="72"/>
      <c r="L21" s="72"/>
      <c r="M21" s="72"/>
      <c r="N21" s="72"/>
      <c r="O21" s="72"/>
      <c r="P21" s="72"/>
      <c r="Q21" s="72"/>
      <c r="R21" s="72"/>
      <c r="S21" s="72"/>
      <c r="T21" s="72"/>
      <c r="U21" s="72"/>
      <c r="V21" s="72"/>
      <c r="W21" s="72"/>
      <c r="X21" s="22"/>
      <c r="Y21" s="73"/>
      <c r="Z21" s="73"/>
      <c r="AA21" s="73"/>
      <c r="AB21" s="73"/>
      <c r="AC21" s="74"/>
    </row>
    <row r="22" spans="1:29" ht="45" customHeight="1">
      <c r="A22" s="16" t="s">
        <v>52</v>
      </c>
      <c r="B22" s="69" t="s">
        <v>190</v>
      </c>
      <c r="C22" s="70" t="s">
        <v>191</v>
      </c>
      <c r="D22" s="71" t="s">
        <v>80</v>
      </c>
      <c r="E22" s="71" t="s">
        <v>192</v>
      </c>
      <c r="F22" s="22"/>
      <c r="G22" s="22"/>
      <c r="H22" s="22"/>
      <c r="I22" s="72"/>
      <c r="J22" s="72"/>
      <c r="K22" s="72"/>
      <c r="L22" s="72"/>
      <c r="M22" s="72"/>
      <c r="N22" s="72"/>
      <c r="O22" s="72"/>
      <c r="P22" s="72"/>
      <c r="Q22" s="72"/>
      <c r="R22" s="72"/>
      <c r="S22" s="72"/>
      <c r="T22" s="72"/>
      <c r="U22" s="72"/>
      <c r="V22" s="72"/>
      <c r="W22" s="72" t="s">
        <v>193</v>
      </c>
      <c r="X22" s="22"/>
      <c r="Y22" s="73"/>
      <c r="Z22" s="73"/>
      <c r="AA22" s="73"/>
      <c r="AB22" s="73"/>
      <c r="AC22" s="74"/>
    </row>
    <row r="23" spans="1:29" ht="72.75" customHeight="1">
      <c r="A23" s="16" t="s">
        <v>53</v>
      </c>
      <c r="B23" s="69" t="s">
        <v>194</v>
      </c>
      <c r="C23" s="70" t="s">
        <v>195</v>
      </c>
      <c r="D23" s="71" t="s">
        <v>196</v>
      </c>
      <c r="E23" s="71" t="s">
        <v>197</v>
      </c>
      <c r="F23" s="72" t="s">
        <v>198</v>
      </c>
      <c r="G23" s="72" t="s">
        <v>199</v>
      </c>
      <c r="H23" s="72" t="s">
        <v>200</v>
      </c>
      <c r="I23" s="72" t="s">
        <v>201</v>
      </c>
      <c r="J23" s="72" t="s">
        <v>202</v>
      </c>
      <c r="K23" s="72" t="s">
        <v>203</v>
      </c>
      <c r="L23" s="72" t="s">
        <v>204</v>
      </c>
      <c r="M23" s="72" t="s">
        <v>205</v>
      </c>
      <c r="N23" s="72" t="s">
        <v>206</v>
      </c>
      <c r="O23" s="72" t="s">
        <v>207</v>
      </c>
      <c r="P23" s="72"/>
      <c r="Q23" s="72" t="s">
        <v>208</v>
      </c>
      <c r="R23" s="72"/>
      <c r="S23" s="72" t="s">
        <v>209</v>
      </c>
      <c r="T23" s="72" t="s">
        <v>210</v>
      </c>
      <c r="U23" s="72" t="s">
        <v>211</v>
      </c>
      <c r="V23" s="72" t="s">
        <v>212</v>
      </c>
      <c r="W23" s="72" t="s">
        <v>213</v>
      </c>
      <c r="X23" s="22"/>
      <c r="Y23" s="73"/>
      <c r="Z23" s="73"/>
      <c r="AA23" s="73"/>
      <c r="AB23" s="73"/>
      <c r="AC23" s="74"/>
    </row>
    <row r="24" spans="1:29" ht="99" customHeight="1">
      <c r="A24" s="16" t="s">
        <v>57</v>
      </c>
      <c r="B24" s="69" t="s">
        <v>214</v>
      </c>
      <c r="C24" s="70" t="s">
        <v>215</v>
      </c>
      <c r="D24" s="71" t="s">
        <v>216</v>
      </c>
      <c r="E24" s="71" t="s">
        <v>217</v>
      </c>
      <c r="F24" s="72" t="s">
        <v>218</v>
      </c>
      <c r="G24" s="72" t="s">
        <v>219</v>
      </c>
      <c r="H24" s="72" t="s">
        <v>220</v>
      </c>
      <c r="I24" s="81" t="s">
        <v>221</v>
      </c>
      <c r="J24" s="72" t="s">
        <v>222</v>
      </c>
      <c r="K24" s="72" t="s">
        <v>223</v>
      </c>
      <c r="L24" s="72" t="s">
        <v>222</v>
      </c>
      <c r="M24" s="72" t="s">
        <v>224</v>
      </c>
      <c r="N24" s="72" t="s">
        <v>225</v>
      </c>
      <c r="O24" s="72"/>
      <c r="P24" s="72"/>
      <c r="Q24" s="72"/>
      <c r="R24" s="72"/>
      <c r="S24" s="72"/>
      <c r="T24" s="81" t="s">
        <v>226</v>
      </c>
      <c r="U24" s="72" t="s">
        <v>227</v>
      </c>
      <c r="V24" s="72" t="s">
        <v>228</v>
      </c>
      <c r="W24" s="72"/>
      <c r="X24" s="22"/>
      <c r="Y24" s="73"/>
      <c r="Z24" s="73"/>
      <c r="AA24" s="73"/>
      <c r="AB24" s="73"/>
      <c r="AC24" s="74"/>
    </row>
    <row r="25" spans="1:29" ht="79.5" customHeight="1">
      <c r="A25" s="37" t="s">
        <v>58</v>
      </c>
      <c r="B25" s="82" t="s">
        <v>229</v>
      </c>
      <c r="C25" s="83" t="s">
        <v>230</v>
      </c>
      <c r="D25" s="84" t="s">
        <v>231</v>
      </c>
      <c r="E25" s="84" t="s">
        <v>232</v>
      </c>
      <c r="F25" s="81" t="s">
        <v>233</v>
      </c>
      <c r="G25" s="81" t="s">
        <v>234</v>
      </c>
      <c r="H25" s="81" t="s">
        <v>235</v>
      </c>
      <c r="I25" s="81" t="s">
        <v>236</v>
      </c>
      <c r="J25" s="81" t="s">
        <v>237</v>
      </c>
      <c r="K25" s="81"/>
      <c r="L25" s="81" t="s">
        <v>238</v>
      </c>
      <c r="M25" s="81" t="s">
        <v>239</v>
      </c>
      <c r="N25" s="81" t="s">
        <v>240</v>
      </c>
      <c r="O25" s="81"/>
      <c r="P25" s="81"/>
      <c r="Q25" s="81"/>
      <c r="R25" s="81"/>
      <c r="S25" s="81"/>
      <c r="T25" s="81" t="s">
        <v>241</v>
      </c>
      <c r="U25" s="81"/>
      <c r="V25" s="81" t="s">
        <v>242</v>
      </c>
      <c r="W25" s="81" t="s">
        <v>243</v>
      </c>
      <c r="X25" s="22"/>
      <c r="Y25" s="85"/>
      <c r="Z25" s="85"/>
      <c r="AA25" s="85"/>
      <c r="AB25" s="85"/>
      <c r="AC25" s="86"/>
    </row>
    <row r="26" spans="1:29" ht="107.25" customHeight="1">
      <c r="A26" s="16" t="s">
        <v>60</v>
      </c>
      <c r="B26" s="69" t="s">
        <v>244</v>
      </c>
      <c r="C26" s="70" t="s">
        <v>245</v>
      </c>
      <c r="D26" s="71" t="s">
        <v>246</v>
      </c>
      <c r="E26" s="71" t="s">
        <v>192</v>
      </c>
      <c r="F26" s="72" t="s">
        <v>168</v>
      </c>
      <c r="G26" s="72" t="s">
        <v>169</v>
      </c>
      <c r="H26" s="72" t="s">
        <v>170</v>
      </c>
      <c r="I26" s="72"/>
      <c r="J26" s="72"/>
      <c r="K26" s="72"/>
      <c r="L26" s="72"/>
      <c r="M26" s="72"/>
      <c r="N26" s="72"/>
      <c r="O26" s="72" t="s">
        <v>247</v>
      </c>
      <c r="P26" s="72" t="s">
        <v>248</v>
      </c>
      <c r="Q26" s="72" t="s">
        <v>249</v>
      </c>
      <c r="R26" s="72" t="s">
        <v>250</v>
      </c>
      <c r="S26" s="72" t="s">
        <v>251</v>
      </c>
      <c r="T26" s="72"/>
      <c r="U26" s="72"/>
      <c r="V26" s="72"/>
      <c r="W26" s="72"/>
      <c r="X26" s="22"/>
      <c r="Y26" s="73"/>
      <c r="Z26" s="73"/>
      <c r="AA26" s="73"/>
      <c r="AB26" s="73"/>
      <c r="AC26" s="74"/>
    </row>
    <row r="27" spans="1:29" ht="181.5" customHeight="1">
      <c r="A27" s="16" t="s">
        <v>61</v>
      </c>
      <c r="B27" s="69" t="s">
        <v>252</v>
      </c>
      <c r="C27" s="70" t="s">
        <v>253</v>
      </c>
      <c r="D27" s="71" t="s">
        <v>254</v>
      </c>
      <c r="E27" s="71" t="s">
        <v>255</v>
      </c>
      <c r="F27" s="72" t="s">
        <v>256</v>
      </c>
      <c r="G27" s="72"/>
      <c r="H27" s="72"/>
      <c r="I27" s="72"/>
      <c r="J27" s="72"/>
      <c r="K27" s="72"/>
      <c r="L27" s="72"/>
      <c r="M27" s="72"/>
      <c r="N27" s="72"/>
      <c r="O27" s="72" t="s">
        <v>257</v>
      </c>
      <c r="P27" s="72" t="s">
        <v>258</v>
      </c>
      <c r="Q27" s="72" t="s">
        <v>259</v>
      </c>
      <c r="R27" s="72" t="s">
        <v>260</v>
      </c>
      <c r="S27" s="72" t="s">
        <v>261</v>
      </c>
      <c r="T27" s="72" t="s">
        <v>262</v>
      </c>
      <c r="U27" s="72"/>
      <c r="V27" s="72" t="s">
        <v>263</v>
      </c>
      <c r="W27" s="72" t="s">
        <v>264</v>
      </c>
      <c r="X27" s="41"/>
      <c r="Y27" s="73"/>
      <c r="Z27" s="73"/>
      <c r="AA27" s="73"/>
      <c r="AB27" s="73"/>
      <c r="AC27" s="74"/>
    </row>
    <row r="28" spans="1:29" ht="143.25" customHeight="1">
      <c r="A28" s="42" t="s">
        <v>62</v>
      </c>
      <c r="B28" s="87" t="s">
        <v>265</v>
      </c>
      <c r="C28" s="88" t="s">
        <v>266</v>
      </c>
      <c r="D28" s="89" t="s">
        <v>267</v>
      </c>
      <c r="E28" s="89" t="s">
        <v>268</v>
      </c>
      <c r="F28" s="90"/>
      <c r="G28" s="90"/>
      <c r="H28" s="90"/>
      <c r="I28" s="90"/>
      <c r="J28" s="90"/>
      <c r="K28" s="90"/>
      <c r="L28" s="90"/>
      <c r="M28" s="90"/>
      <c r="N28" s="90"/>
      <c r="O28" s="90"/>
      <c r="P28" s="90"/>
      <c r="Q28" s="90"/>
      <c r="R28" s="90"/>
      <c r="S28" s="90"/>
      <c r="T28" s="90" t="s">
        <v>269</v>
      </c>
      <c r="U28" s="90" t="s">
        <v>270</v>
      </c>
      <c r="V28" s="90" t="s">
        <v>271</v>
      </c>
      <c r="W28" s="90" t="s">
        <v>272</v>
      </c>
      <c r="X28" s="48"/>
      <c r="Y28" s="91"/>
      <c r="Z28" s="91"/>
      <c r="AA28" s="91"/>
      <c r="AB28" s="91"/>
      <c r="AC28" s="92"/>
    </row>
    <row r="29" spans="1:29" ht="11.25" customHeight="1">
      <c r="A29" s="7"/>
      <c r="B29" s="63"/>
      <c r="C29" s="6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29" ht="11.25" customHeight="1">
      <c r="A30" s="7"/>
      <c r="B30" s="63"/>
      <c r="C30" s="6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29" ht="11.25" customHeight="1">
      <c r="A31" s="7"/>
      <c r="B31" s="63"/>
      <c r="C31" s="6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29" ht="11.25" customHeight="1">
      <c r="A32" s="7"/>
      <c r="B32" s="63"/>
      <c r="C32" s="6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ht="11.25" customHeight="1">
      <c r="A33" s="7"/>
      <c r="B33" s="63"/>
      <c r="C33" s="6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ht="11.25" customHeight="1">
      <c r="A34" s="7"/>
      <c r="B34" s="63"/>
      <c r="C34" s="6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29" ht="11.25" customHeight="1">
      <c r="A35" s="7"/>
      <c r="B35" s="63"/>
      <c r="C35" s="6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29" ht="11.25" customHeight="1">
      <c r="A36" s="7"/>
      <c r="B36" s="63"/>
      <c r="C36" s="6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29" ht="11.25" customHeight="1">
      <c r="A37" s="7"/>
      <c r="B37" s="63"/>
      <c r="C37" s="6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ht="11.25" customHeight="1">
      <c r="A38" s="7"/>
      <c r="B38" s="63"/>
      <c r="C38" s="6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29" ht="11.25" customHeight="1">
      <c r="A39" s="7"/>
      <c r="B39" s="63"/>
      <c r="C39" s="6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29" ht="11.25" customHeight="1">
      <c r="A40" s="7"/>
      <c r="B40" s="63"/>
      <c r="C40" s="63"/>
      <c r="D40" s="3"/>
      <c r="E40" s="3"/>
      <c r="F40" s="3"/>
      <c r="G40" s="3"/>
      <c r="H40" s="3"/>
      <c r="I40" s="3"/>
      <c r="J40" s="3"/>
      <c r="K40" s="3"/>
      <c r="L40" s="3"/>
      <c r="M40" s="3"/>
      <c r="N40" s="3"/>
      <c r="O40" s="3"/>
      <c r="P40" s="3"/>
      <c r="Q40" s="3"/>
      <c r="R40" s="3"/>
      <c r="S40" s="3"/>
      <c r="T40" s="3"/>
      <c r="U40" s="3"/>
      <c r="V40" s="3"/>
      <c r="W40" s="3"/>
      <c r="X40" s="3"/>
      <c r="Y40" s="3"/>
      <c r="Z40" s="3"/>
      <c r="AA40" s="3"/>
      <c r="AB40" s="3"/>
      <c r="AC40" s="3"/>
    </row>
    <row r="41" spans="1:29" ht="11.25" customHeight="1">
      <c r="A41" s="7"/>
      <c r="B41" s="63"/>
      <c r="C41" s="6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ht="11.25" customHeight="1">
      <c r="A42" s="7"/>
      <c r="B42" s="63"/>
      <c r="C42" s="6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1.25" customHeight="1">
      <c r="A43" s="7"/>
      <c r="B43" s="63"/>
      <c r="C43" s="63"/>
      <c r="D43" s="3"/>
      <c r="E43" s="3"/>
      <c r="F43" s="3"/>
      <c r="G43" s="3"/>
      <c r="H43" s="3"/>
      <c r="I43" s="3"/>
      <c r="J43" s="3"/>
      <c r="K43" s="3"/>
      <c r="L43" s="3"/>
      <c r="M43" s="3"/>
      <c r="N43" s="3"/>
      <c r="O43" s="3"/>
      <c r="P43" s="3"/>
      <c r="Q43" s="3"/>
      <c r="R43" s="3"/>
      <c r="S43" s="3"/>
      <c r="T43" s="3"/>
      <c r="U43" s="3"/>
      <c r="V43" s="3"/>
      <c r="W43" s="3"/>
      <c r="X43" s="3"/>
      <c r="Y43" s="3"/>
      <c r="Z43" s="3"/>
      <c r="AA43" s="3"/>
      <c r="AB43" s="3"/>
      <c r="AC43" s="3"/>
    </row>
    <row r="44" spans="1:29" ht="11.25" customHeight="1">
      <c r="A44" s="7"/>
      <c r="B44" s="63"/>
      <c r="C44" s="6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29" ht="11.25" customHeight="1">
      <c r="A45" s="7"/>
      <c r="B45" s="63"/>
      <c r="C45" s="63"/>
      <c r="D45" s="3"/>
      <c r="E45" s="3"/>
      <c r="F45" s="3"/>
      <c r="G45" s="3"/>
      <c r="H45" s="3"/>
      <c r="I45" s="3"/>
      <c r="J45" s="3"/>
      <c r="K45" s="3"/>
      <c r="L45" s="3"/>
      <c r="M45" s="3"/>
      <c r="N45" s="3"/>
      <c r="O45" s="3"/>
      <c r="P45" s="3"/>
      <c r="Q45" s="3"/>
      <c r="R45" s="3"/>
      <c r="S45" s="3"/>
      <c r="T45" s="3"/>
      <c r="U45" s="3"/>
      <c r="V45" s="3"/>
      <c r="W45" s="3"/>
      <c r="X45" s="3"/>
      <c r="Y45" s="3"/>
      <c r="Z45" s="3"/>
      <c r="AA45" s="3"/>
      <c r="AB45" s="3"/>
      <c r="AC45" s="3"/>
    </row>
    <row r="46" spans="1:29" ht="11.25" customHeight="1">
      <c r="A46" s="7"/>
      <c r="B46" s="63"/>
      <c r="C46" s="63"/>
      <c r="D46" s="3"/>
      <c r="E46" s="3"/>
      <c r="F46" s="3"/>
      <c r="G46" s="3"/>
      <c r="H46" s="3"/>
      <c r="I46" s="3"/>
      <c r="J46" s="3"/>
      <c r="K46" s="3"/>
      <c r="L46" s="3"/>
      <c r="M46" s="3"/>
      <c r="N46" s="3"/>
      <c r="O46" s="3"/>
      <c r="P46" s="3"/>
      <c r="Q46" s="3"/>
      <c r="R46" s="3"/>
      <c r="S46" s="3"/>
      <c r="T46" s="3"/>
      <c r="U46" s="3"/>
      <c r="V46" s="3"/>
      <c r="W46" s="3"/>
      <c r="X46" s="3"/>
      <c r="Y46" s="3"/>
      <c r="Z46" s="3"/>
      <c r="AA46" s="3"/>
      <c r="AB46" s="3"/>
      <c r="AC46" s="3"/>
    </row>
    <row r="47" spans="1:29" ht="11.25" customHeight="1">
      <c r="A47" s="7"/>
      <c r="B47" s="63"/>
      <c r="C47" s="6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ht="11.25" customHeight="1">
      <c r="A48" s="7"/>
      <c r="B48" s="63"/>
      <c r="C48" s="6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ht="11.25" customHeight="1">
      <c r="A49" s="7"/>
      <c r="B49" s="63"/>
      <c r="C49" s="6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ht="11.25" customHeight="1">
      <c r="A50" s="7"/>
      <c r="B50" s="63"/>
      <c r="C50" s="6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ht="11.25" customHeight="1">
      <c r="A51" s="7"/>
      <c r="B51" s="63"/>
      <c r="C51" s="6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ht="11.25" customHeight="1">
      <c r="A52" s="7"/>
      <c r="B52" s="63"/>
      <c r="C52" s="6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1:29" ht="11.25" customHeight="1">
      <c r="A53" s="7"/>
      <c r="B53" s="63"/>
      <c r="C53" s="6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1:29" ht="11.25" customHeight="1">
      <c r="A54" s="7"/>
      <c r="B54" s="63"/>
      <c r="C54" s="6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ht="11.25" customHeight="1">
      <c r="A55" s="7"/>
      <c r="B55" s="63"/>
      <c r="C55" s="6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ht="11.25" customHeight="1">
      <c r="A56" s="7"/>
      <c r="B56" s="63"/>
      <c r="C56" s="6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ht="11.25" customHeight="1">
      <c r="A57" s="7"/>
      <c r="B57" s="63"/>
      <c r="C57" s="6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29" ht="11.25" customHeight="1">
      <c r="A58" s="7"/>
      <c r="B58" s="63"/>
      <c r="C58" s="63"/>
      <c r="D58" s="3"/>
      <c r="E58" s="3"/>
      <c r="F58" s="3"/>
      <c r="G58" s="3"/>
      <c r="H58" s="3"/>
      <c r="I58" s="3"/>
      <c r="J58" s="3"/>
      <c r="K58" s="3"/>
      <c r="L58" s="3"/>
      <c r="M58" s="3"/>
      <c r="N58" s="3"/>
      <c r="O58" s="3"/>
      <c r="P58" s="3"/>
      <c r="Q58" s="3"/>
      <c r="R58" s="3"/>
      <c r="S58" s="3"/>
      <c r="T58" s="3"/>
      <c r="U58" s="3"/>
      <c r="V58" s="3"/>
      <c r="W58" s="3"/>
      <c r="X58" s="3"/>
      <c r="Y58" s="3"/>
      <c r="Z58" s="3"/>
      <c r="AA58" s="3"/>
      <c r="AB58" s="3"/>
      <c r="AC58" s="3"/>
    </row>
    <row r="59" spans="1:29" ht="11.25" customHeight="1">
      <c r="A59" s="7"/>
      <c r="B59" s="63"/>
      <c r="C59" s="6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29" ht="11.25" customHeight="1">
      <c r="A60" s="7"/>
      <c r="B60" s="63"/>
      <c r="C60" s="6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ht="11.25" customHeight="1">
      <c r="A61" s="7"/>
      <c r="B61" s="63"/>
      <c r="C61" s="6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ht="11.25" customHeight="1">
      <c r="A62" s="7"/>
      <c r="B62" s="63"/>
      <c r="C62" s="63"/>
      <c r="D62" s="3"/>
      <c r="E62" s="3"/>
      <c r="F62" s="3"/>
      <c r="G62" s="3"/>
      <c r="H62" s="3"/>
      <c r="I62" s="3"/>
      <c r="J62" s="3"/>
      <c r="K62" s="3"/>
      <c r="L62" s="3"/>
      <c r="M62" s="3"/>
      <c r="N62" s="3"/>
      <c r="O62" s="3"/>
      <c r="P62" s="3"/>
      <c r="Q62" s="3"/>
      <c r="R62" s="3"/>
      <c r="S62" s="3"/>
      <c r="T62" s="3"/>
      <c r="U62" s="3"/>
      <c r="V62" s="3"/>
      <c r="W62" s="3"/>
      <c r="X62" s="3"/>
      <c r="Y62" s="3"/>
      <c r="Z62" s="3"/>
      <c r="AA62" s="3"/>
      <c r="AB62" s="3"/>
      <c r="AC62" s="3"/>
    </row>
    <row r="63" spans="1:29" ht="11.25" customHeight="1">
      <c r="A63" s="7"/>
      <c r="B63" s="63"/>
      <c r="C63" s="63"/>
      <c r="D63" s="3"/>
      <c r="E63" s="3"/>
      <c r="F63" s="3"/>
      <c r="G63" s="3"/>
      <c r="H63" s="3"/>
      <c r="I63" s="3"/>
      <c r="J63" s="3"/>
      <c r="K63" s="3"/>
      <c r="L63" s="3"/>
      <c r="M63" s="3"/>
      <c r="N63" s="3"/>
      <c r="O63" s="3"/>
      <c r="P63" s="3"/>
      <c r="Q63" s="3"/>
      <c r="R63" s="3"/>
      <c r="S63" s="3"/>
      <c r="T63" s="3"/>
      <c r="U63" s="3"/>
      <c r="V63" s="3"/>
      <c r="W63" s="3"/>
      <c r="X63" s="3"/>
      <c r="Y63" s="3"/>
      <c r="Z63" s="3"/>
      <c r="AA63" s="3"/>
      <c r="AB63" s="3"/>
      <c r="AC63" s="3"/>
    </row>
    <row r="64" spans="1:29" ht="11.25" customHeight="1">
      <c r="A64" s="7"/>
      <c r="B64" s="63"/>
      <c r="C64" s="6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ht="11.25" customHeight="1">
      <c r="A65" s="7"/>
      <c r="B65" s="63"/>
      <c r="C65" s="6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ht="11.25" customHeight="1">
      <c r="A66" s="7"/>
      <c r="B66" s="63"/>
      <c r="C66" s="6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1:29" ht="11.25" customHeight="1">
      <c r="A67" s="7"/>
      <c r="B67" s="63"/>
      <c r="C67" s="63"/>
      <c r="D67" s="3"/>
      <c r="E67" s="3"/>
      <c r="F67" s="3"/>
      <c r="G67" s="3"/>
      <c r="H67" s="3"/>
      <c r="I67" s="3"/>
      <c r="J67" s="3"/>
      <c r="K67" s="3"/>
      <c r="L67" s="3"/>
      <c r="M67" s="3"/>
      <c r="N67" s="3"/>
      <c r="O67" s="3"/>
      <c r="P67" s="3"/>
      <c r="Q67" s="3"/>
      <c r="R67" s="3"/>
      <c r="S67" s="3"/>
      <c r="T67" s="3"/>
      <c r="U67" s="3"/>
      <c r="V67" s="3"/>
      <c r="W67" s="3"/>
      <c r="X67" s="3"/>
      <c r="Y67" s="3"/>
      <c r="Z67" s="3"/>
      <c r="AA67" s="3"/>
      <c r="AB67" s="3"/>
      <c r="AC67" s="3"/>
    </row>
    <row r="68" spans="1:29" ht="11.25" customHeight="1">
      <c r="A68" s="7"/>
      <c r="B68" s="63"/>
      <c r="C68" s="63"/>
      <c r="D68" s="3"/>
      <c r="E68" s="3"/>
      <c r="F68" s="3"/>
      <c r="G68" s="3"/>
      <c r="H68" s="3"/>
      <c r="I68" s="3"/>
      <c r="J68" s="3"/>
      <c r="K68" s="3"/>
      <c r="L68" s="3"/>
      <c r="M68" s="3"/>
      <c r="N68" s="3"/>
      <c r="O68" s="3"/>
      <c r="P68" s="3"/>
      <c r="Q68" s="3"/>
      <c r="R68" s="3"/>
      <c r="S68" s="3"/>
      <c r="T68" s="3"/>
      <c r="U68" s="3"/>
      <c r="V68" s="3"/>
      <c r="W68" s="3"/>
      <c r="X68" s="3"/>
      <c r="Y68" s="3"/>
      <c r="Z68" s="3"/>
      <c r="AA68" s="3"/>
      <c r="AB68" s="3"/>
      <c r="AC68" s="3"/>
    </row>
    <row r="69" spans="1:29" ht="11.25" customHeight="1">
      <c r="A69" s="7"/>
      <c r="B69" s="63"/>
      <c r="C69" s="63"/>
      <c r="D69" s="3"/>
      <c r="E69" s="3"/>
      <c r="F69" s="3"/>
      <c r="G69" s="3"/>
      <c r="H69" s="3"/>
      <c r="I69" s="3"/>
      <c r="J69" s="3"/>
      <c r="K69" s="3"/>
      <c r="L69" s="3"/>
      <c r="M69" s="3"/>
      <c r="N69" s="3"/>
      <c r="O69" s="3"/>
      <c r="P69" s="3"/>
      <c r="Q69" s="3"/>
      <c r="R69" s="3"/>
      <c r="S69" s="3"/>
      <c r="T69" s="3"/>
      <c r="U69" s="3"/>
      <c r="V69" s="3"/>
      <c r="W69" s="3"/>
      <c r="X69" s="3"/>
      <c r="Y69" s="3"/>
      <c r="Z69" s="3"/>
      <c r="AA69" s="3"/>
      <c r="AB69" s="3"/>
      <c r="AC69" s="3"/>
    </row>
    <row r="70" spans="1:29" ht="11.25" customHeight="1">
      <c r="A70" s="7"/>
      <c r="B70" s="63"/>
      <c r="C70" s="63"/>
      <c r="D70" s="3"/>
      <c r="E70" s="3"/>
      <c r="F70" s="3"/>
      <c r="G70" s="3"/>
      <c r="H70" s="3"/>
      <c r="I70" s="3"/>
      <c r="J70" s="3"/>
      <c r="K70" s="3"/>
      <c r="L70" s="3"/>
      <c r="M70" s="3"/>
      <c r="N70" s="3"/>
      <c r="O70" s="3"/>
      <c r="P70" s="3"/>
      <c r="Q70" s="3"/>
      <c r="R70" s="3"/>
      <c r="S70" s="3"/>
      <c r="T70" s="3"/>
      <c r="U70" s="3"/>
      <c r="V70" s="3"/>
      <c r="W70" s="3"/>
      <c r="X70" s="3"/>
      <c r="Y70" s="3"/>
      <c r="Z70" s="3"/>
      <c r="AA70" s="3"/>
      <c r="AB70" s="3"/>
      <c r="AC70" s="3"/>
    </row>
    <row r="71" spans="1:29" ht="11.25" customHeight="1">
      <c r="A71" s="7"/>
      <c r="B71" s="63"/>
      <c r="C71" s="63"/>
      <c r="D71" s="3"/>
      <c r="E71" s="3"/>
      <c r="F71" s="3"/>
      <c r="G71" s="3"/>
      <c r="H71" s="3"/>
      <c r="I71" s="3"/>
      <c r="J71" s="3"/>
      <c r="K71" s="3"/>
      <c r="L71" s="3"/>
      <c r="M71" s="3"/>
      <c r="N71" s="3"/>
      <c r="O71" s="3"/>
      <c r="P71" s="3"/>
      <c r="Q71" s="3"/>
      <c r="R71" s="3"/>
      <c r="S71" s="3"/>
      <c r="T71" s="3"/>
      <c r="U71" s="3"/>
      <c r="V71" s="3"/>
      <c r="W71" s="3"/>
      <c r="X71" s="3"/>
      <c r="Y71" s="3"/>
      <c r="Z71" s="3"/>
      <c r="AA71" s="3"/>
      <c r="AB71" s="3"/>
      <c r="AC71" s="3"/>
    </row>
    <row r="72" spans="1:29" ht="11.25" customHeight="1">
      <c r="A72" s="7"/>
      <c r="B72" s="63"/>
      <c r="C72" s="63"/>
      <c r="D72" s="3"/>
      <c r="E72" s="3"/>
      <c r="F72" s="3"/>
      <c r="G72" s="3"/>
      <c r="H72" s="3"/>
      <c r="I72" s="3"/>
      <c r="J72" s="3"/>
      <c r="K72" s="3"/>
      <c r="L72" s="3"/>
      <c r="M72" s="3"/>
      <c r="N72" s="3"/>
      <c r="O72" s="3"/>
      <c r="P72" s="3"/>
      <c r="Q72" s="3"/>
      <c r="R72" s="3"/>
      <c r="S72" s="3"/>
      <c r="T72" s="3"/>
      <c r="U72" s="3"/>
      <c r="V72" s="3"/>
      <c r="W72" s="3"/>
      <c r="X72" s="3"/>
      <c r="Y72" s="3"/>
      <c r="Z72" s="3"/>
      <c r="AA72" s="3"/>
      <c r="AB72" s="3"/>
      <c r="AC72" s="3"/>
    </row>
    <row r="73" spans="1:29" ht="11.25" customHeight="1">
      <c r="A73" s="7"/>
      <c r="B73" s="63"/>
      <c r="C73" s="6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ht="11.25" customHeight="1">
      <c r="A74" s="7"/>
      <c r="B74" s="63"/>
      <c r="C74" s="6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ht="11.25" customHeight="1">
      <c r="A75" s="7"/>
      <c r="B75" s="63"/>
      <c r="C75" s="6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A76" s="7"/>
      <c r="B76" s="63"/>
      <c r="C76" s="6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11.25" customHeight="1">
      <c r="A77" s="7"/>
      <c r="B77" s="63"/>
      <c r="C77" s="6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ht="11.25" customHeight="1">
      <c r="A78" s="7"/>
      <c r="B78" s="63"/>
      <c r="C78" s="6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ht="11.25" customHeight="1">
      <c r="A79" s="7"/>
      <c r="B79" s="63"/>
      <c r="C79" s="6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ht="11.25" customHeight="1">
      <c r="A80" s="7"/>
      <c r="B80" s="63"/>
      <c r="C80" s="6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1.25" customHeight="1">
      <c r="A81" s="7"/>
      <c r="B81" s="63"/>
      <c r="C81" s="6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11.25" customHeight="1">
      <c r="A82" s="7"/>
      <c r="B82" s="63"/>
      <c r="C82" s="6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ht="11.25" customHeight="1">
      <c r="A83" s="7"/>
      <c r="B83" s="63"/>
      <c r="C83" s="63"/>
      <c r="D83" s="3"/>
      <c r="E83" s="3"/>
      <c r="F83" s="3"/>
      <c r="G83" s="3"/>
      <c r="H83" s="3"/>
      <c r="I83" s="3"/>
      <c r="J83" s="3"/>
      <c r="K83" s="3"/>
      <c r="L83" s="3"/>
      <c r="M83" s="3"/>
      <c r="N83" s="3"/>
      <c r="O83" s="3"/>
      <c r="P83" s="3"/>
      <c r="Q83" s="3"/>
      <c r="R83" s="3"/>
      <c r="S83" s="3"/>
      <c r="T83" s="3"/>
      <c r="U83" s="3"/>
      <c r="V83" s="3"/>
      <c r="W83" s="3"/>
      <c r="X83" s="3"/>
      <c r="Y83" s="3"/>
      <c r="Z83" s="3"/>
      <c r="AA83" s="3"/>
      <c r="AB83" s="3"/>
      <c r="AC83" s="3"/>
    </row>
    <row r="84" spans="1:29" ht="11.25" customHeight="1">
      <c r="A84" s="7"/>
      <c r="B84" s="63"/>
      <c r="C84" s="63"/>
      <c r="D84" s="3"/>
      <c r="E84" s="3"/>
      <c r="F84" s="3"/>
      <c r="G84" s="3"/>
      <c r="H84" s="3"/>
      <c r="I84" s="3"/>
      <c r="J84" s="3"/>
      <c r="K84" s="3"/>
      <c r="L84" s="3"/>
      <c r="M84" s="3"/>
      <c r="N84" s="3"/>
      <c r="O84" s="3"/>
      <c r="P84" s="3"/>
      <c r="Q84" s="3"/>
      <c r="R84" s="3"/>
      <c r="S84" s="3"/>
      <c r="T84" s="3"/>
      <c r="U84" s="3"/>
      <c r="V84" s="3"/>
      <c r="W84" s="3"/>
      <c r="X84" s="3"/>
      <c r="Y84" s="3"/>
      <c r="Z84" s="3"/>
      <c r="AA84" s="3"/>
      <c r="AB84" s="3"/>
      <c r="AC84" s="3"/>
    </row>
    <row r="85" spans="1:29" ht="11.25" customHeight="1">
      <c r="A85" s="7"/>
      <c r="B85" s="63"/>
      <c r="C85" s="63"/>
      <c r="D85" s="3"/>
      <c r="E85" s="3"/>
      <c r="F85" s="3"/>
      <c r="G85" s="3"/>
      <c r="H85" s="3"/>
      <c r="I85" s="3"/>
      <c r="J85" s="3"/>
      <c r="K85" s="3"/>
      <c r="L85" s="3"/>
      <c r="M85" s="3"/>
      <c r="N85" s="3"/>
      <c r="O85" s="3"/>
      <c r="P85" s="3"/>
      <c r="Q85" s="3"/>
      <c r="R85" s="3"/>
      <c r="S85" s="3"/>
      <c r="T85" s="3"/>
      <c r="U85" s="3"/>
      <c r="V85" s="3"/>
      <c r="W85" s="3"/>
      <c r="X85" s="3"/>
      <c r="Y85" s="3"/>
      <c r="Z85" s="3"/>
      <c r="AA85" s="3"/>
      <c r="AB85" s="3"/>
      <c r="AC85" s="3"/>
    </row>
    <row r="86" spans="1:29" ht="11.25" customHeight="1">
      <c r="A86" s="7"/>
      <c r="B86" s="63"/>
      <c r="C86" s="63"/>
      <c r="D86" s="3"/>
      <c r="E86" s="3"/>
      <c r="F86" s="3"/>
      <c r="G86" s="3"/>
      <c r="H86" s="3"/>
      <c r="I86" s="3"/>
      <c r="J86" s="3"/>
      <c r="K86" s="3"/>
      <c r="L86" s="3"/>
      <c r="M86" s="3"/>
      <c r="N86" s="3"/>
      <c r="O86" s="3"/>
      <c r="P86" s="3"/>
      <c r="Q86" s="3"/>
      <c r="R86" s="3"/>
      <c r="S86" s="3"/>
      <c r="T86" s="3"/>
      <c r="U86" s="3"/>
      <c r="V86" s="3"/>
      <c r="W86" s="3"/>
      <c r="X86" s="3"/>
      <c r="Y86" s="3"/>
      <c r="Z86" s="3"/>
      <c r="AA86" s="3"/>
      <c r="AB86" s="3"/>
      <c r="AC86" s="3"/>
    </row>
    <row r="87" spans="1:29" ht="11.25" customHeight="1">
      <c r="A87" s="7"/>
      <c r="B87" s="63"/>
      <c r="C87" s="63"/>
      <c r="D87" s="3"/>
      <c r="E87" s="3"/>
      <c r="F87" s="3"/>
      <c r="G87" s="3"/>
      <c r="H87" s="3"/>
      <c r="I87" s="3"/>
      <c r="J87" s="3"/>
      <c r="K87" s="3"/>
      <c r="L87" s="3"/>
      <c r="M87" s="3"/>
      <c r="N87" s="3"/>
      <c r="O87" s="3"/>
      <c r="P87" s="3"/>
      <c r="Q87" s="3"/>
      <c r="R87" s="3"/>
      <c r="S87" s="3"/>
      <c r="T87" s="3"/>
      <c r="U87" s="3"/>
      <c r="V87" s="3"/>
      <c r="W87" s="3"/>
      <c r="X87" s="3"/>
      <c r="Y87" s="3"/>
      <c r="Z87" s="3"/>
      <c r="AA87" s="3"/>
      <c r="AB87" s="3"/>
      <c r="AC87" s="3"/>
    </row>
    <row r="88" spans="1:29" ht="11.25" customHeight="1">
      <c r="A88" s="7"/>
      <c r="B88" s="63"/>
      <c r="C88" s="63"/>
      <c r="D88" s="3"/>
      <c r="E88" s="3"/>
      <c r="F88" s="3"/>
      <c r="G88" s="3"/>
      <c r="H88" s="3"/>
      <c r="I88" s="3"/>
      <c r="J88" s="3"/>
      <c r="K88" s="3"/>
      <c r="L88" s="3"/>
      <c r="M88" s="3"/>
      <c r="N88" s="3"/>
      <c r="O88" s="3"/>
      <c r="P88" s="3"/>
      <c r="Q88" s="3"/>
      <c r="R88" s="3"/>
      <c r="S88" s="3"/>
      <c r="T88" s="3"/>
      <c r="U88" s="3"/>
      <c r="V88" s="3"/>
      <c r="W88" s="3"/>
      <c r="X88" s="3"/>
      <c r="Y88" s="3"/>
      <c r="Z88" s="3"/>
      <c r="AA88" s="3"/>
      <c r="AB88" s="3"/>
      <c r="AC88" s="3"/>
    </row>
    <row r="89" spans="1:29" ht="11.25" customHeight="1">
      <c r="A89" s="7"/>
      <c r="B89" s="63"/>
      <c r="C89" s="63"/>
      <c r="D89" s="3"/>
      <c r="E89" s="3"/>
      <c r="F89" s="3"/>
      <c r="G89" s="3"/>
      <c r="H89" s="3"/>
      <c r="I89" s="3"/>
      <c r="J89" s="3"/>
      <c r="K89" s="3"/>
      <c r="L89" s="3"/>
      <c r="M89" s="3"/>
      <c r="N89" s="3"/>
      <c r="O89" s="3"/>
      <c r="P89" s="3"/>
      <c r="Q89" s="3"/>
      <c r="R89" s="3"/>
      <c r="S89" s="3"/>
      <c r="T89" s="3"/>
      <c r="U89" s="3"/>
      <c r="V89" s="3"/>
      <c r="W89" s="3"/>
      <c r="X89" s="3"/>
      <c r="Y89" s="3"/>
      <c r="Z89" s="3"/>
      <c r="AA89" s="3"/>
      <c r="AB89" s="3"/>
      <c r="AC89" s="3"/>
    </row>
    <row r="90" spans="1:29" ht="11.25" customHeight="1">
      <c r="A90" s="7"/>
      <c r="B90" s="63"/>
      <c r="C90" s="63"/>
      <c r="D90" s="3"/>
      <c r="E90" s="3"/>
      <c r="F90" s="3"/>
      <c r="G90" s="3"/>
      <c r="H90" s="3"/>
      <c r="I90" s="3"/>
      <c r="J90" s="3"/>
      <c r="K90" s="3"/>
      <c r="L90" s="3"/>
      <c r="M90" s="3"/>
      <c r="N90" s="3"/>
      <c r="O90" s="3"/>
      <c r="P90" s="3"/>
      <c r="Q90" s="3"/>
      <c r="R90" s="3"/>
      <c r="S90" s="3"/>
      <c r="T90" s="3"/>
      <c r="U90" s="3"/>
      <c r="V90" s="3"/>
      <c r="W90" s="3"/>
      <c r="X90" s="3"/>
      <c r="Y90" s="3"/>
      <c r="Z90" s="3"/>
      <c r="AA90" s="3"/>
      <c r="AB90" s="3"/>
      <c r="AC90" s="3"/>
    </row>
    <row r="91" spans="1:29" ht="11.25" customHeight="1">
      <c r="A91" s="7"/>
      <c r="B91" s="63"/>
      <c r="C91" s="63"/>
      <c r="D91" s="3"/>
      <c r="E91" s="3"/>
      <c r="F91" s="3"/>
      <c r="G91" s="3"/>
      <c r="H91" s="3"/>
      <c r="I91" s="3"/>
      <c r="J91" s="3"/>
      <c r="K91" s="3"/>
      <c r="L91" s="3"/>
      <c r="M91" s="3"/>
      <c r="N91" s="3"/>
      <c r="O91" s="3"/>
      <c r="P91" s="3"/>
      <c r="Q91" s="3"/>
      <c r="R91" s="3"/>
      <c r="S91" s="3"/>
      <c r="T91" s="3"/>
      <c r="U91" s="3"/>
      <c r="V91" s="3"/>
      <c r="W91" s="3"/>
      <c r="X91" s="3"/>
      <c r="Y91" s="3"/>
      <c r="Z91" s="3"/>
      <c r="AA91" s="3"/>
      <c r="AB91" s="3"/>
      <c r="AC91" s="3"/>
    </row>
    <row r="92" spans="1:29" ht="11.25" customHeight="1">
      <c r="A92" s="7"/>
      <c r="B92" s="63"/>
      <c r="C92" s="63"/>
      <c r="D92" s="3"/>
      <c r="E92" s="3"/>
      <c r="F92" s="3"/>
      <c r="G92" s="3"/>
      <c r="H92" s="3"/>
      <c r="I92" s="3"/>
      <c r="J92" s="3"/>
      <c r="K92" s="3"/>
      <c r="L92" s="3"/>
      <c r="M92" s="3"/>
      <c r="N92" s="3"/>
      <c r="O92" s="3"/>
      <c r="P92" s="3"/>
      <c r="Q92" s="3"/>
      <c r="R92" s="3"/>
      <c r="S92" s="3"/>
      <c r="T92" s="3"/>
      <c r="U92" s="3"/>
      <c r="V92" s="3"/>
      <c r="W92" s="3"/>
      <c r="X92" s="3"/>
      <c r="Y92" s="3"/>
      <c r="Z92" s="3"/>
      <c r="AA92" s="3"/>
      <c r="AB92" s="3"/>
      <c r="AC92" s="3"/>
    </row>
    <row r="93" spans="1:29" ht="11.25" customHeight="1">
      <c r="A93" s="7"/>
      <c r="B93" s="63"/>
      <c r="C93" s="63"/>
      <c r="D93" s="3"/>
      <c r="E93" s="3"/>
      <c r="F93" s="3"/>
      <c r="G93" s="3"/>
      <c r="H93" s="3"/>
      <c r="I93" s="3"/>
      <c r="J93" s="3"/>
      <c r="K93" s="3"/>
      <c r="L93" s="3"/>
      <c r="M93" s="3"/>
      <c r="N93" s="3"/>
      <c r="O93" s="3"/>
      <c r="P93" s="3"/>
      <c r="Q93" s="3"/>
      <c r="R93" s="3"/>
      <c r="S93" s="3"/>
      <c r="T93" s="3"/>
      <c r="U93" s="3"/>
      <c r="V93" s="3"/>
      <c r="W93" s="3"/>
      <c r="X93" s="3"/>
      <c r="Y93" s="3"/>
      <c r="Z93" s="3"/>
      <c r="AA93" s="3"/>
      <c r="AB93" s="3"/>
      <c r="AC93" s="3"/>
    </row>
    <row r="94" spans="1:29" ht="11.25" customHeight="1">
      <c r="A94" s="7"/>
      <c r="B94" s="63"/>
      <c r="C94" s="63"/>
      <c r="D94" s="3"/>
      <c r="E94" s="3"/>
      <c r="F94" s="3"/>
      <c r="G94" s="3"/>
      <c r="H94" s="3"/>
      <c r="I94" s="3"/>
      <c r="J94" s="3"/>
      <c r="K94" s="3"/>
      <c r="L94" s="3"/>
      <c r="M94" s="3"/>
      <c r="N94" s="3"/>
      <c r="O94" s="3"/>
      <c r="P94" s="3"/>
      <c r="Q94" s="3"/>
      <c r="R94" s="3"/>
      <c r="S94" s="3"/>
      <c r="T94" s="3"/>
      <c r="U94" s="3"/>
      <c r="V94" s="3"/>
      <c r="W94" s="3"/>
      <c r="X94" s="3"/>
      <c r="Y94" s="3"/>
      <c r="Z94" s="3"/>
      <c r="AA94" s="3"/>
      <c r="AB94" s="3"/>
      <c r="AC94" s="3"/>
    </row>
    <row r="95" spans="1:29" ht="11.25" customHeight="1">
      <c r="A95" s="7"/>
      <c r="B95" s="63"/>
      <c r="C95" s="63"/>
      <c r="D95" s="3"/>
      <c r="E95" s="3"/>
      <c r="F95" s="3"/>
      <c r="G95" s="3"/>
      <c r="H95" s="3"/>
      <c r="I95" s="3"/>
      <c r="J95" s="3"/>
      <c r="K95" s="3"/>
      <c r="L95" s="3"/>
      <c r="M95" s="3"/>
      <c r="N95" s="3"/>
      <c r="O95" s="3"/>
      <c r="P95" s="3"/>
      <c r="Q95" s="3"/>
      <c r="R95" s="3"/>
      <c r="S95" s="3"/>
      <c r="T95" s="3"/>
      <c r="U95" s="3"/>
      <c r="V95" s="3"/>
      <c r="W95" s="3"/>
      <c r="X95" s="3"/>
      <c r="Y95" s="3"/>
      <c r="Z95" s="3"/>
      <c r="AA95" s="3"/>
      <c r="AB95" s="3"/>
      <c r="AC95" s="3"/>
    </row>
    <row r="96" spans="1:29" ht="11.25" customHeight="1">
      <c r="A96" s="7"/>
      <c r="B96" s="63"/>
      <c r="C96" s="63"/>
      <c r="D96" s="3"/>
      <c r="E96" s="3"/>
      <c r="F96" s="3"/>
      <c r="G96" s="3"/>
      <c r="H96" s="3"/>
      <c r="I96" s="3"/>
      <c r="J96" s="3"/>
      <c r="K96" s="3"/>
      <c r="L96" s="3"/>
      <c r="M96" s="3"/>
      <c r="N96" s="3"/>
      <c r="O96" s="3"/>
      <c r="P96" s="3"/>
      <c r="Q96" s="3"/>
      <c r="R96" s="3"/>
      <c r="S96" s="3"/>
      <c r="T96" s="3"/>
      <c r="U96" s="3"/>
      <c r="V96" s="3"/>
      <c r="W96" s="3"/>
      <c r="X96" s="3"/>
      <c r="Y96" s="3"/>
      <c r="Z96" s="3"/>
      <c r="AA96" s="3"/>
      <c r="AB96" s="3"/>
      <c r="AC96" s="3"/>
    </row>
    <row r="97" spans="1:29" ht="11.25" customHeight="1">
      <c r="A97" s="7"/>
      <c r="B97" s="63"/>
      <c r="C97" s="63"/>
      <c r="D97" s="3"/>
      <c r="E97" s="3"/>
      <c r="F97" s="3"/>
      <c r="G97" s="3"/>
      <c r="H97" s="3"/>
      <c r="I97" s="3"/>
      <c r="J97" s="3"/>
      <c r="K97" s="3"/>
      <c r="L97" s="3"/>
      <c r="M97" s="3"/>
      <c r="N97" s="3"/>
      <c r="O97" s="3"/>
      <c r="P97" s="3"/>
      <c r="Q97" s="3"/>
      <c r="R97" s="3"/>
      <c r="S97" s="3"/>
      <c r="T97" s="3"/>
      <c r="U97" s="3"/>
      <c r="V97" s="3"/>
      <c r="W97" s="3"/>
      <c r="X97" s="3"/>
      <c r="Y97" s="3"/>
      <c r="Z97" s="3"/>
      <c r="AA97" s="3"/>
      <c r="AB97" s="3"/>
      <c r="AC97" s="3"/>
    </row>
    <row r="98" spans="1:29" ht="11.25" customHeight="1">
      <c r="A98" s="7"/>
      <c r="B98" s="63"/>
      <c r="C98" s="63"/>
      <c r="D98" s="3"/>
      <c r="E98" s="3"/>
      <c r="F98" s="3"/>
      <c r="G98" s="3"/>
      <c r="H98" s="3"/>
      <c r="I98" s="3"/>
      <c r="J98" s="3"/>
      <c r="K98" s="3"/>
      <c r="L98" s="3"/>
      <c r="M98" s="3"/>
      <c r="N98" s="3"/>
      <c r="O98" s="3"/>
      <c r="P98" s="3"/>
      <c r="Q98" s="3"/>
      <c r="R98" s="3"/>
      <c r="S98" s="3"/>
      <c r="T98" s="3"/>
      <c r="U98" s="3"/>
      <c r="V98" s="3"/>
      <c r="W98" s="3"/>
      <c r="X98" s="3"/>
      <c r="Y98" s="3"/>
      <c r="Z98" s="3"/>
      <c r="AA98" s="3"/>
      <c r="AB98" s="3"/>
      <c r="AC98" s="3"/>
    </row>
    <row r="99" spans="1:29" ht="11.25" customHeight="1">
      <c r="A99" s="7"/>
      <c r="B99" s="63"/>
      <c r="C99" s="63"/>
      <c r="D99" s="3"/>
      <c r="E99" s="3"/>
      <c r="F99" s="3"/>
      <c r="G99" s="3"/>
      <c r="H99" s="3"/>
      <c r="I99" s="3"/>
      <c r="J99" s="3"/>
      <c r="K99" s="3"/>
      <c r="L99" s="3"/>
      <c r="M99" s="3"/>
      <c r="N99" s="3"/>
      <c r="O99" s="3"/>
      <c r="P99" s="3"/>
      <c r="Q99" s="3"/>
      <c r="R99" s="3"/>
      <c r="S99" s="3"/>
      <c r="T99" s="3"/>
      <c r="U99" s="3"/>
      <c r="V99" s="3"/>
      <c r="W99" s="3"/>
      <c r="X99" s="3"/>
      <c r="Y99" s="3"/>
      <c r="Z99" s="3"/>
      <c r="AA99" s="3"/>
      <c r="AB99" s="3"/>
      <c r="AC99" s="3"/>
    </row>
    <row r="100" spans="1:29" ht="11.25" customHeight="1">
      <c r="A100" s="7"/>
      <c r="B100" s="63"/>
      <c r="C100" s="6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row>
    <row r="101" spans="1:29" ht="11.25" customHeight="1">
      <c r="A101" s="7"/>
      <c r="B101" s="63"/>
      <c r="C101" s="6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row>
    <row r="102" spans="1:29" ht="11.25" customHeight="1">
      <c r="A102" s="7"/>
      <c r="B102" s="63"/>
      <c r="C102" s="6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row>
    <row r="103" spans="1:29" ht="11.25" customHeight="1">
      <c r="A103" s="7"/>
      <c r="B103" s="63"/>
      <c r="C103" s="6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row>
    <row r="104" spans="1:29" ht="11.25" customHeight="1">
      <c r="A104" s="7"/>
      <c r="B104" s="63"/>
      <c r="C104" s="6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row>
    <row r="105" spans="1:29" ht="11.25" customHeight="1">
      <c r="A105" s="7"/>
      <c r="B105" s="63"/>
      <c r="C105" s="6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row>
    <row r="106" spans="1:29" ht="11.25" customHeight="1">
      <c r="A106" s="7"/>
      <c r="B106" s="63"/>
      <c r="C106" s="6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row>
    <row r="107" spans="1:29" ht="11.25" customHeight="1">
      <c r="A107" s="7"/>
      <c r="B107" s="63"/>
      <c r="C107" s="6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row>
    <row r="108" spans="1:29" ht="11.25" customHeight="1">
      <c r="A108" s="7"/>
      <c r="B108" s="63"/>
      <c r="C108" s="6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row>
    <row r="109" spans="1:29" ht="11.25" customHeight="1">
      <c r="A109" s="7"/>
      <c r="B109" s="63"/>
      <c r="C109" s="6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row>
    <row r="110" spans="1:29" ht="11.25" customHeight="1">
      <c r="A110" s="7"/>
      <c r="B110" s="63"/>
      <c r="C110" s="6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row>
    <row r="111" spans="1:29" ht="11.25" customHeight="1">
      <c r="A111" s="7"/>
      <c r="B111" s="63"/>
      <c r="C111" s="6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row>
    <row r="112" spans="1:29" ht="11.25" customHeight="1">
      <c r="A112" s="7"/>
      <c r="B112" s="63"/>
      <c r="C112" s="6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row>
    <row r="113" spans="1:29" ht="11.25" customHeight="1">
      <c r="A113" s="7"/>
      <c r="B113" s="63"/>
      <c r="C113" s="6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row>
    <row r="114" spans="1:29" ht="11.25" customHeight="1">
      <c r="A114" s="7"/>
      <c r="B114" s="63"/>
      <c r="C114" s="6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row>
    <row r="115" spans="1:29" ht="11.25" customHeight="1">
      <c r="A115" s="7"/>
      <c r="B115" s="63"/>
      <c r="C115" s="6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row>
    <row r="116" spans="1:29" ht="11.25" customHeight="1">
      <c r="A116" s="7"/>
      <c r="B116" s="63"/>
      <c r="C116" s="6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row>
    <row r="117" spans="1:29" ht="11.25" customHeight="1">
      <c r="A117" s="7"/>
      <c r="B117" s="63"/>
      <c r="C117" s="6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row>
    <row r="118" spans="1:29" ht="11.25" customHeight="1">
      <c r="A118" s="7"/>
      <c r="B118" s="63"/>
      <c r="C118" s="6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row>
    <row r="119" spans="1:29" ht="11.25" customHeight="1">
      <c r="A119" s="7"/>
      <c r="B119" s="63"/>
      <c r="C119" s="6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row>
    <row r="120" spans="1:29" ht="11.25" customHeight="1">
      <c r="A120" s="7"/>
      <c r="B120" s="63"/>
      <c r="C120" s="6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row>
    <row r="121" spans="1:29" ht="11.25" customHeight="1">
      <c r="A121" s="7"/>
      <c r="B121" s="63"/>
      <c r="C121" s="6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row>
    <row r="122" spans="1:29" ht="11.25" customHeight="1">
      <c r="A122" s="7"/>
      <c r="B122" s="63"/>
      <c r="C122" s="6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row>
    <row r="123" spans="1:29" ht="11.25" customHeight="1">
      <c r="A123" s="7"/>
      <c r="B123" s="63"/>
      <c r="C123" s="6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row>
    <row r="124" spans="1:29" ht="11.25" customHeight="1">
      <c r="A124" s="7"/>
      <c r="B124" s="63"/>
      <c r="C124" s="6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row>
    <row r="125" spans="1:29" ht="11.25" customHeight="1">
      <c r="A125" s="7"/>
      <c r="B125" s="63"/>
      <c r="C125" s="6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row>
    <row r="126" spans="1:29" ht="11.25" customHeight="1">
      <c r="A126" s="7"/>
      <c r="B126" s="63"/>
      <c r="C126" s="6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row>
    <row r="127" spans="1:29" ht="11.25" customHeight="1">
      <c r="A127" s="7"/>
      <c r="B127" s="63"/>
      <c r="C127" s="6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row>
    <row r="128" spans="1:29" ht="11.25" customHeight="1">
      <c r="A128" s="7"/>
      <c r="B128" s="63"/>
      <c r="C128" s="6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row>
    <row r="129" spans="1:29" ht="11.25" customHeight="1">
      <c r="A129" s="7"/>
      <c r="B129" s="63"/>
      <c r="C129" s="6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row>
    <row r="130" spans="1:29" ht="11.25" customHeight="1">
      <c r="A130" s="7"/>
      <c r="B130" s="63"/>
      <c r="C130" s="6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row>
    <row r="131" spans="1:29" ht="11.25" customHeight="1">
      <c r="A131" s="7"/>
      <c r="B131" s="63"/>
      <c r="C131" s="6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row>
    <row r="132" spans="1:29" ht="11.25" customHeight="1">
      <c r="A132" s="7"/>
      <c r="B132" s="63"/>
      <c r="C132" s="6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row>
    <row r="133" spans="1:29" ht="11.25" customHeight="1">
      <c r="A133" s="7"/>
      <c r="B133" s="63"/>
      <c r="C133" s="6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row>
    <row r="134" spans="1:29" ht="11.25" customHeight="1">
      <c r="A134" s="7"/>
      <c r="B134" s="63"/>
      <c r="C134" s="6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row>
    <row r="135" spans="1:29" ht="11.25" customHeight="1">
      <c r="A135" s="7"/>
      <c r="B135" s="63"/>
      <c r="C135" s="6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row>
    <row r="136" spans="1:29" ht="11.25" customHeight="1">
      <c r="A136" s="7"/>
      <c r="B136" s="63"/>
      <c r="C136" s="6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row>
    <row r="137" spans="1:29" ht="11.25" customHeight="1">
      <c r="A137" s="7"/>
      <c r="B137" s="63"/>
      <c r="C137" s="6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row>
    <row r="138" spans="1:29" ht="11.25" customHeight="1">
      <c r="A138" s="7"/>
      <c r="B138" s="63"/>
      <c r="C138" s="6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row>
    <row r="139" spans="1:29" ht="11.25" customHeight="1">
      <c r="A139" s="7"/>
      <c r="B139" s="63"/>
      <c r="C139" s="6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row>
    <row r="140" spans="1:29" ht="11.25" customHeight="1">
      <c r="A140" s="7"/>
      <c r="B140" s="63"/>
      <c r="C140" s="6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row>
    <row r="141" spans="1:29" ht="11.25" customHeight="1">
      <c r="A141" s="7"/>
      <c r="B141" s="63"/>
      <c r="C141" s="6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row>
    <row r="142" spans="1:29" ht="11.25" customHeight="1">
      <c r="A142" s="7"/>
      <c r="B142" s="63"/>
      <c r="C142" s="6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row>
    <row r="143" spans="1:29" ht="11.25" customHeight="1">
      <c r="A143" s="7"/>
      <c r="B143" s="63"/>
      <c r="C143" s="6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row>
    <row r="144" spans="1:29" ht="11.25" customHeight="1">
      <c r="A144" s="7"/>
      <c r="B144" s="63"/>
      <c r="C144" s="6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row>
    <row r="145" spans="1:29" ht="11.25" customHeight="1">
      <c r="A145" s="7"/>
      <c r="B145" s="63"/>
      <c r="C145" s="6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row>
    <row r="146" spans="1:29" ht="11.25" customHeight="1">
      <c r="A146" s="7"/>
      <c r="B146" s="63"/>
      <c r="C146" s="6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row>
    <row r="147" spans="1:29" ht="11.25" customHeight="1">
      <c r="A147" s="7"/>
      <c r="B147" s="63"/>
      <c r="C147" s="6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row>
    <row r="148" spans="1:29" ht="11.25" customHeight="1">
      <c r="A148" s="7"/>
      <c r="B148" s="63"/>
      <c r="C148" s="6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row>
    <row r="149" spans="1:29" ht="11.25" customHeight="1">
      <c r="A149" s="7"/>
      <c r="B149" s="63"/>
      <c r="C149" s="6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row>
    <row r="150" spans="1:29" ht="11.25" customHeight="1">
      <c r="A150" s="7"/>
      <c r="B150" s="63"/>
      <c r="C150" s="6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row>
    <row r="151" spans="1:29" ht="11.25" customHeight="1">
      <c r="A151" s="7"/>
      <c r="B151" s="63"/>
      <c r="C151" s="6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row>
    <row r="152" spans="1:29" ht="11.25" customHeight="1">
      <c r="A152" s="7"/>
      <c r="B152" s="63"/>
      <c r="C152" s="6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row>
    <row r="153" spans="1:29" ht="11.25" customHeight="1">
      <c r="A153" s="7"/>
      <c r="B153" s="63"/>
      <c r="C153" s="6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row>
    <row r="154" spans="1:29" ht="11.25" customHeight="1">
      <c r="A154" s="7"/>
      <c r="B154" s="63"/>
      <c r="C154" s="6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row>
    <row r="155" spans="1:29" ht="11.25" customHeight="1">
      <c r="A155" s="7"/>
      <c r="B155" s="63"/>
      <c r="C155" s="6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row>
    <row r="156" spans="1:29" ht="11.25" customHeight="1">
      <c r="A156" s="7"/>
      <c r="B156" s="63"/>
      <c r="C156" s="6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row>
    <row r="157" spans="1:29" ht="11.25" customHeight="1">
      <c r="A157" s="7"/>
      <c r="B157" s="63"/>
      <c r="C157" s="6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row>
    <row r="158" spans="1:29" ht="11.25" customHeight="1">
      <c r="A158" s="7"/>
      <c r="B158" s="63"/>
      <c r="C158" s="6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row>
    <row r="159" spans="1:29" ht="11.25" customHeight="1">
      <c r="A159" s="7"/>
      <c r="B159" s="63"/>
      <c r="C159" s="6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row>
    <row r="160" spans="1:29" ht="11.25" customHeight="1">
      <c r="A160" s="7"/>
      <c r="B160" s="63"/>
      <c r="C160" s="6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row>
    <row r="161" spans="1:29" ht="11.25" customHeight="1">
      <c r="A161" s="7"/>
      <c r="B161" s="63"/>
      <c r="C161" s="6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row>
    <row r="162" spans="1:29" ht="11.25" customHeight="1">
      <c r="A162" s="7"/>
      <c r="B162" s="63"/>
      <c r="C162" s="6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row>
    <row r="163" spans="1:29" ht="11.25" customHeight="1">
      <c r="A163" s="7"/>
      <c r="B163" s="63"/>
      <c r="C163" s="6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row>
    <row r="164" spans="1:29" ht="11.25" customHeight="1">
      <c r="A164" s="7"/>
      <c r="B164" s="63"/>
      <c r="C164" s="6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row>
    <row r="165" spans="1:29" ht="11.25" customHeight="1">
      <c r="A165" s="7"/>
      <c r="B165" s="63"/>
      <c r="C165" s="6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row>
    <row r="166" spans="1:29" ht="11.25" customHeight="1">
      <c r="A166" s="7"/>
      <c r="B166" s="63"/>
      <c r="C166" s="6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row>
    <row r="167" spans="1:29" ht="11.25" customHeight="1">
      <c r="A167" s="7"/>
      <c r="B167" s="63"/>
      <c r="C167" s="6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row>
    <row r="168" spans="1:29" ht="11.25" customHeight="1">
      <c r="A168" s="7"/>
      <c r="B168" s="63"/>
      <c r="C168" s="6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row>
    <row r="169" spans="1:29" ht="11.25" customHeight="1">
      <c r="A169" s="7"/>
      <c r="B169" s="63"/>
      <c r="C169" s="6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row>
    <row r="170" spans="1:29" ht="11.25" customHeight="1">
      <c r="A170" s="7"/>
      <c r="B170" s="63"/>
      <c r="C170" s="6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row>
    <row r="171" spans="1:29" ht="11.25" customHeight="1">
      <c r="A171" s="7"/>
      <c r="B171" s="63"/>
      <c r="C171" s="6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row>
    <row r="172" spans="1:29" ht="11.25" customHeight="1">
      <c r="A172" s="7"/>
      <c r="B172" s="63"/>
      <c r="C172" s="6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row>
    <row r="173" spans="1:29" ht="11.25" customHeight="1">
      <c r="A173" s="7"/>
      <c r="B173" s="63"/>
      <c r="C173" s="6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row>
    <row r="174" spans="1:29" ht="11.25" customHeight="1">
      <c r="A174" s="7"/>
      <c r="B174" s="63"/>
      <c r="C174" s="6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row>
    <row r="175" spans="1:29" ht="11.25" customHeight="1">
      <c r="A175" s="7"/>
      <c r="B175" s="63"/>
      <c r="C175" s="6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row>
    <row r="176" spans="1:29" ht="11.25" customHeight="1">
      <c r="A176" s="7"/>
      <c r="B176" s="63"/>
      <c r="C176" s="6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row>
    <row r="177" spans="1:29" ht="11.25" customHeight="1">
      <c r="A177" s="7"/>
      <c r="B177" s="63"/>
      <c r="C177" s="6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row>
    <row r="178" spans="1:29" ht="11.25" customHeight="1">
      <c r="A178" s="7"/>
      <c r="B178" s="63"/>
      <c r="C178" s="6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row>
    <row r="179" spans="1:29" ht="11.25" customHeight="1">
      <c r="A179" s="7"/>
      <c r="B179" s="63"/>
      <c r="C179" s="6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row>
    <row r="180" spans="1:29" ht="11.25" customHeight="1">
      <c r="A180" s="7"/>
      <c r="B180" s="63"/>
      <c r="C180" s="6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row>
    <row r="181" spans="1:29" ht="11.25" customHeight="1">
      <c r="A181" s="7"/>
      <c r="B181" s="63"/>
      <c r="C181" s="6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row>
    <row r="182" spans="1:29" ht="11.25" customHeight="1">
      <c r="A182" s="7"/>
      <c r="B182" s="63"/>
      <c r="C182" s="6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row>
    <row r="183" spans="1:29" ht="11.25" customHeight="1">
      <c r="A183" s="7"/>
      <c r="B183" s="63"/>
      <c r="C183" s="6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row>
    <row r="184" spans="1:29" ht="11.25" customHeight="1">
      <c r="A184" s="7"/>
      <c r="B184" s="63"/>
      <c r="C184" s="6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row>
    <row r="185" spans="1:29" ht="11.25" customHeight="1">
      <c r="A185" s="7"/>
      <c r="B185" s="63"/>
      <c r="C185" s="6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row>
    <row r="186" spans="1:29" ht="11.25" customHeight="1">
      <c r="A186" s="7"/>
      <c r="B186" s="63"/>
      <c r="C186" s="6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row>
    <row r="187" spans="1:29" ht="11.25" customHeight="1">
      <c r="A187" s="7"/>
      <c r="B187" s="63"/>
      <c r="C187" s="6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row>
    <row r="188" spans="1:29" ht="11.25" customHeight="1">
      <c r="A188" s="7"/>
      <c r="B188" s="63"/>
      <c r="C188" s="6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row>
    <row r="189" spans="1:29" ht="11.25" customHeight="1">
      <c r="A189" s="7"/>
      <c r="B189" s="63"/>
      <c r="C189" s="6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row>
    <row r="190" spans="1:29" ht="11.25" customHeight="1">
      <c r="A190" s="7"/>
      <c r="B190" s="63"/>
      <c r="C190" s="6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row>
    <row r="191" spans="1:29" ht="11.25" customHeight="1">
      <c r="A191" s="7"/>
      <c r="B191" s="63"/>
      <c r="C191" s="6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row>
    <row r="192" spans="1:29" ht="11.25" customHeight="1">
      <c r="A192" s="7"/>
      <c r="B192" s="63"/>
      <c r="C192" s="6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row>
    <row r="193" spans="1:29" ht="11.25" customHeight="1">
      <c r="A193" s="7"/>
      <c r="B193" s="63"/>
      <c r="C193" s="6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row>
    <row r="194" spans="1:29" ht="11.25" customHeight="1">
      <c r="A194" s="7"/>
      <c r="B194" s="63"/>
      <c r="C194" s="6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row>
    <row r="195" spans="1:29" ht="11.25" customHeight="1">
      <c r="A195" s="7"/>
      <c r="B195" s="63"/>
      <c r="C195" s="6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row>
    <row r="196" spans="1:29" ht="11.25" customHeight="1">
      <c r="A196" s="7"/>
      <c r="B196" s="63"/>
      <c r="C196" s="6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row>
    <row r="197" spans="1:29" ht="11.25" customHeight="1">
      <c r="A197" s="7"/>
      <c r="B197" s="63"/>
      <c r="C197" s="6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row>
    <row r="198" spans="1:29" ht="11.25" customHeight="1">
      <c r="A198" s="7"/>
      <c r="B198" s="63"/>
      <c r="C198" s="6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row>
    <row r="199" spans="1:29" ht="11.25" customHeight="1">
      <c r="A199" s="7"/>
      <c r="B199" s="63"/>
      <c r="C199" s="6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row>
    <row r="200" spans="1:29" ht="11.25" customHeight="1">
      <c r="A200" s="7"/>
      <c r="B200" s="63"/>
      <c r="C200" s="6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row>
    <row r="201" spans="1:29" ht="11.25" customHeight="1">
      <c r="A201" s="7"/>
      <c r="B201" s="63"/>
      <c r="C201" s="6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row>
    <row r="202" spans="1:29" ht="11.25" customHeight="1">
      <c r="A202" s="7"/>
      <c r="B202" s="63"/>
      <c r="C202" s="6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row>
    <row r="203" spans="1:29" ht="11.25" customHeight="1">
      <c r="A203" s="7"/>
      <c r="B203" s="63"/>
      <c r="C203" s="6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row>
    <row r="204" spans="1:29" ht="11.25" customHeight="1">
      <c r="A204" s="7"/>
      <c r="B204" s="63"/>
      <c r="C204" s="6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row>
    <row r="205" spans="1:29" ht="11.25" customHeight="1">
      <c r="A205" s="7"/>
      <c r="B205" s="63"/>
      <c r="C205" s="6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row>
    <row r="206" spans="1:29" ht="11.25" customHeight="1">
      <c r="A206" s="7"/>
      <c r="B206" s="63"/>
      <c r="C206" s="6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row>
    <row r="207" spans="1:29" ht="11.25" customHeight="1">
      <c r="A207" s="7"/>
      <c r="B207" s="63"/>
      <c r="C207" s="6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row>
    <row r="208" spans="1:29" ht="11.25" customHeight="1">
      <c r="A208" s="7"/>
      <c r="B208" s="63"/>
      <c r="C208" s="6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row>
    <row r="209" spans="1:29" ht="11.25" customHeight="1">
      <c r="A209" s="7"/>
      <c r="B209" s="63"/>
      <c r="C209" s="6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row>
    <row r="210" spans="1:29" ht="11.25" customHeight="1">
      <c r="A210" s="7"/>
      <c r="B210" s="63"/>
      <c r="C210" s="6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row>
    <row r="211" spans="1:29" ht="11.25" customHeight="1">
      <c r="A211" s="7"/>
      <c r="B211" s="63"/>
      <c r="C211" s="6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row>
    <row r="212" spans="1:29" ht="11.25" customHeight="1">
      <c r="A212" s="7"/>
      <c r="B212" s="63"/>
      <c r="C212" s="6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row>
    <row r="213" spans="1:29" ht="11.25" customHeight="1">
      <c r="A213" s="7"/>
      <c r="B213" s="63"/>
      <c r="C213" s="6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row>
    <row r="214" spans="1:29" ht="11.25" customHeight="1">
      <c r="A214" s="7"/>
      <c r="B214" s="63"/>
      <c r="C214" s="6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row>
    <row r="215" spans="1:29" ht="11.25" customHeight="1">
      <c r="A215" s="7"/>
      <c r="B215" s="63"/>
      <c r="C215" s="6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row>
    <row r="216" spans="1:29" ht="11.25" customHeight="1">
      <c r="A216" s="7"/>
      <c r="B216" s="63"/>
      <c r="C216" s="6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row>
    <row r="217" spans="1:29" ht="11.25" customHeight="1">
      <c r="A217" s="7"/>
      <c r="B217" s="63"/>
      <c r="C217" s="6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row>
    <row r="218" spans="1:29" ht="11.25" customHeight="1">
      <c r="A218" s="7"/>
      <c r="B218" s="63"/>
      <c r="C218" s="6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row>
    <row r="219" spans="1:29" ht="11.25" customHeight="1">
      <c r="A219" s="7"/>
      <c r="B219" s="63"/>
      <c r="C219" s="6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row>
    <row r="220" spans="1:29" ht="11.25" customHeight="1">
      <c r="A220" s="7"/>
      <c r="B220" s="63"/>
      <c r="C220" s="6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row>
    <row r="221" spans="1:29" ht="11.25" customHeight="1">
      <c r="A221" s="7"/>
      <c r="B221" s="63"/>
      <c r="C221" s="6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row>
    <row r="222" spans="1:29" ht="11.25" customHeight="1">
      <c r="A222" s="7"/>
      <c r="B222" s="63"/>
      <c r="C222" s="6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row>
    <row r="223" spans="1:29" ht="11.25" customHeight="1">
      <c r="A223" s="7"/>
      <c r="B223" s="63"/>
      <c r="C223" s="6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row>
    <row r="224" spans="1:29" ht="11.25" customHeight="1">
      <c r="A224" s="7"/>
      <c r="B224" s="63"/>
      <c r="C224" s="6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row>
    <row r="225" spans="1:29" ht="11.25" customHeight="1">
      <c r="A225" s="7"/>
      <c r="B225" s="63"/>
      <c r="C225" s="6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row>
    <row r="226" spans="1:29" ht="11.25" customHeight="1">
      <c r="A226" s="7"/>
      <c r="B226" s="63"/>
      <c r="C226" s="6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row>
    <row r="227" spans="1:29" ht="11.25" customHeight="1">
      <c r="A227" s="7"/>
      <c r="B227" s="63"/>
      <c r="C227" s="6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row>
    <row r="228" spans="1:29" ht="11.25" customHeight="1">
      <c r="A228" s="7"/>
      <c r="B228" s="63"/>
      <c r="C228" s="6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row>
    <row r="229" spans="1:29" ht="11.25" customHeight="1">
      <c r="A229" s="7"/>
      <c r="B229" s="63"/>
      <c r="C229" s="6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row>
    <row r="230" spans="1:29" ht="11.25" customHeight="1">
      <c r="A230" s="7"/>
      <c r="B230" s="63"/>
      <c r="C230" s="6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row>
    <row r="231" spans="1:29" ht="11.25" customHeight="1">
      <c r="A231" s="7"/>
      <c r="B231" s="63"/>
      <c r="C231" s="6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row>
    <row r="232" spans="1:29" ht="11.25" customHeight="1">
      <c r="A232" s="7"/>
      <c r="B232" s="63"/>
      <c r="C232" s="6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row>
    <row r="233" spans="1:29" ht="11.25" customHeight="1">
      <c r="A233" s="7"/>
      <c r="B233" s="63"/>
      <c r="C233" s="6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row>
    <row r="234" spans="1:29" ht="11.25" customHeight="1">
      <c r="A234" s="7"/>
      <c r="B234" s="63"/>
      <c r="C234" s="6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row>
    <row r="235" spans="1:29" ht="11.25" customHeight="1">
      <c r="A235" s="7"/>
      <c r="B235" s="63"/>
      <c r="C235" s="6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row>
    <row r="236" spans="1:29" ht="11.25" customHeight="1">
      <c r="A236" s="7"/>
      <c r="B236" s="63"/>
      <c r="C236" s="6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row>
    <row r="237" spans="1:29" ht="11.25" customHeight="1">
      <c r="A237" s="7"/>
      <c r="B237" s="63"/>
      <c r="C237" s="6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row>
    <row r="238" spans="1:29" ht="11.25" customHeight="1">
      <c r="A238" s="7"/>
      <c r="B238" s="63"/>
      <c r="C238" s="6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row>
    <row r="239" spans="1:29" ht="11.25" customHeight="1">
      <c r="A239" s="7"/>
      <c r="B239" s="63"/>
      <c r="C239" s="6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row>
    <row r="240" spans="1:29" ht="11.25" customHeight="1">
      <c r="A240" s="7"/>
      <c r="B240" s="63"/>
      <c r="C240" s="6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row>
    <row r="241" spans="1:29" ht="11.25" customHeight="1">
      <c r="A241" s="7"/>
      <c r="B241" s="63"/>
      <c r="C241" s="6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row>
    <row r="242" spans="1:29" ht="11.25" customHeight="1">
      <c r="A242" s="7"/>
      <c r="B242" s="63"/>
      <c r="C242" s="6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row>
    <row r="243" spans="1:29" ht="11.25" customHeight="1">
      <c r="A243" s="7"/>
      <c r="B243" s="63"/>
      <c r="C243" s="6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row>
    <row r="244" spans="1:29" ht="11.25" customHeight="1">
      <c r="A244" s="7"/>
      <c r="B244" s="63"/>
      <c r="C244" s="6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row>
    <row r="245" spans="1:29" ht="11.25" customHeight="1">
      <c r="A245" s="7"/>
      <c r="B245" s="63"/>
      <c r="C245" s="6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row>
    <row r="246" spans="1:29" ht="11.25" customHeight="1">
      <c r="A246" s="7"/>
      <c r="B246" s="63"/>
      <c r="C246" s="6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row>
    <row r="247" spans="1:29" ht="11.25" customHeight="1">
      <c r="A247" s="7"/>
      <c r="B247" s="63"/>
      <c r="C247" s="6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row>
    <row r="248" spans="1:29" ht="11.25" customHeight="1">
      <c r="A248" s="7"/>
      <c r="B248" s="63"/>
      <c r="C248" s="6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row>
    <row r="249" spans="1:29" ht="11.25" customHeight="1">
      <c r="A249" s="7"/>
      <c r="B249" s="63"/>
      <c r="C249" s="6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row>
    <row r="250" spans="1:29" ht="11.25" customHeight="1">
      <c r="A250" s="7"/>
      <c r="B250" s="63"/>
      <c r="C250" s="6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row>
    <row r="251" spans="1:29" ht="11.25" customHeight="1">
      <c r="A251" s="7"/>
      <c r="B251" s="63"/>
      <c r="C251" s="6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row>
    <row r="252" spans="1:29" ht="11.25" customHeight="1">
      <c r="A252" s="7"/>
      <c r="B252" s="63"/>
      <c r="C252" s="6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row>
    <row r="253" spans="1:29" ht="11.25" customHeight="1">
      <c r="A253" s="7"/>
      <c r="B253" s="63"/>
      <c r="C253" s="6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row>
    <row r="254" spans="1:29" ht="11.25" customHeight="1">
      <c r="A254" s="7"/>
      <c r="B254" s="63"/>
      <c r="C254" s="6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row>
    <row r="255" spans="1:29" ht="11.25" customHeight="1">
      <c r="A255" s="7"/>
      <c r="B255" s="63"/>
      <c r="C255" s="6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row>
    <row r="256" spans="1:29" ht="11.25" customHeight="1">
      <c r="A256" s="7"/>
      <c r="B256" s="63"/>
      <c r="C256" s="6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row>
    <row r="257" spans="1:29" ht="11.25" customHeight="1">
      <c r="A257" s="7"/>
      <c r="B257" s="63"/>
      <c r="C257" s="6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row>
    <row r="258" spans="1:29" ht="11.25" customHeight="1">
      <c r="A258" s="7"/>
      <c r="B258" s="63"/>
      <c r="C258" s="6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row>
    <row r="259" spans="1:29" ht="11.25" customHeight="1">
      <c r="A259" s="7"/>
      <c r="B259" s="63"/>
      <c r="C259" s="6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row>
    <row r="260" spans="1:29" ht="11.25" customHeight="1">
      <c r="A260" s="7"/>
      <c r="B260" s="63"/>
      <c r="C260" s="6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row>
    <row r="261" spans="1:29" ht="11.25" customHeight="1">
      <c r="A261" s="7"/>
      <c r="B261" s="63"/>
      <c r="C261" s="6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row>
    <row r="262" spans="1:29" ht="11.25" customHeight="1">
      <c r="A262" s="7"/>
      <c r="B262" s="63"/>
      <c r="C262" s="6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row>
    <row r="263" spans="1:29" ht="11.25" customHeight="1">
      <c r="A263" s="7"/>
      <c r="B263" s="63"/>
      <c r="C263" s="6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row>
    <row r="264" spans="1:29" ht="11.25" customHeight="1">
      <c r="A264" s="7"/>
      <c r="B264" s="63"/>
      <c r="C264" s="6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row>
    <row r="265" spans="1:29" ht="11.25" customHeight="1">
      <c r="A265" s="7"/>
      <c r="B265" s="63"/>
      <c r="C265" s="6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row>
    <row r="266" spans="1:29" ht="11.25" customHeight="1">
      <c r="A266" s="7"/>
      <c r="B266" s="63"/>
      <c r="C266" s="6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row>
    <row r="267" spans="1:29" ht="11.25" customHeight="1">
      <c r="A267" s="7"/>
      <c r="B267" s="63"/>
      <c r="C267" s="6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row>
    <row r="268" spans="1:29" ht="11.25" customHeight="1">
      <c r="A268" s="7"/>
      <c r="B268" s="63"/>
      <c r="C268" s="6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row>
    <row r="269" spans="1:29" ht="11.25" customHeight="1">
      <c r="A269" s="7"/>
      <c r="B269" s="63"/>
      <c r="C269" s="6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row>
    <row r="270" spans="1:29" ht="11.25" customHeight="1">
      <c r="A270" s="7"/>
      <c r="B270" s="63"/>
      <c r="C270" s="6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row>
    <row r="271" spans="1:29" ht="11.25" customHeight="1">
      <c r="A271" s="7"/>
      <c r="B271" s="63"/>
      <c r="C271" s="6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row>
    <row r="272" spans="1:29" ht="11.25" customHeight="1">
      <c r="A272" s="7"/>
      <c r="B272" s="63"/>
      <c r="C272" s="6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row>
    <row r="273" spans="1:29" ht="11.25" customHeight="1">
      <c r="A273" s="7"/>
      <c r="B273" s="63"/>
      <c r="C273" s="6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row>
    <row r="274" spans="1:29" ht="11.25" customHeight="1">
      <c r="A274" s="7"/>
      <c r="B274" s="63"/>
      <c r="C274" s="6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row>
    <row r="275" spans="1:29" ht="11.25" customHeight="1">
      <c r="A275" s="7"/>
      <c r="B275" s="63"/>
      <c r="C275" s="6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row>
    <row r="276" spans="1:29" ht="11.25" customHeight="1">
      <c r="A276" s="7"/>
      <c r="B276" s="63"/>
      <c r="C276" s="6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row>
    <row r="277" spans="1:29" ht="11.25" customHeight="1">
      <c r="A277" s="7"/>
      <c r="B277" s="63"/>
      <c r="C277" s="6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row>
    <row r="278" spans="1:29" ht="11.25" customHeight="1">
      <c r="A278" s="7"/>
      <c r="B278" s="63"/>
      <c r="C278" s="6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row>
    <row r="279" spans="1:29" ht="11.25" customHeight="1">
      <c r="A279" s="7"/>
      <c r="B279" s="63"/>
      <c r="C279" s="6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row>
    <row r="280" spans="1:29" ht="11.25" customHeight="1">
      <c r="A280" s="7"/>
      <c r="B280" s="63"/>
      <c r="C280" s="6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row>
    <row r="281" spans="1:29" ht="11.25" customHeight="1">
      <c r="A281" s="7"/>
      <c r="B281" s="63"/>
      <c r="C281" s="6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row>
    <row r="282" spans="1:29" ht="11.25" customHeight="1">
      <c r="A282" s="7"/>
      <c r="B282" s="63"/>
      <c r="C282" s="6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row>
    <row r="283" spans="1:29" ht="11.25" customHeight="1">
      <c r="A283" s="7"/>
      <c r="B283" s="63"/>
      <c r="C283" s="6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row>
    <row r="284" spans="1:29" ht="11.25" customHeight="1">
      <c r="A284" s="7"/>
      <c r="B284" s="63"/>
      <c r="C284" s="6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row>
    <row r="285" spans="1:29" ht="11.25" customHeight="1">
      <c r="A285" s="7"/>
      <c r="B285" s="63"/>
      <c r="C285" s="6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row>
    <row r="286" spans="1:29" ht="11.25" customHeight="1">
      <c r="A286" s="7"/>
      <c r="B286" s="63"/>
      <c r="C286" s="6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row>
    <row r="287" spans="1:29" ht="11.25" customHeight="1">
      <c r="A287" s="7"/>
      <c r="B287" s="63"/>
      <c r="C287" s="6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row>
    <row r="288" spans="1:29" ht="11.25" customHeight="1">
      <c r="A288" s="7"/>
      <c r="B288" s="63"/>
      <c r="C288" s="6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row>
    <row r="289" spans="1:29" ht="11.25" customHeight="1">
      <c r="A289" s="7"/>
      <c r="B289" s="63"/>
      <c r="C289" s="6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row>
    <row r="290" spans="1:29" ht="11.25" customHeight="1">
      <c r="A290" s="7"/>
      <c r="B290" s="63"/>
      <c r="C290" s="6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row>
    <row r="291" spans="1:29" ht="11.25" customHeight="1">
      <c r="A291" s="7"/>
      <c r="B291" s="63"/>
      <c r="C291" s="6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row>
    <row r="292" spans="1:29" ht="11.25" customHeight="1">
      <c r="A292" s="7"/>
      <c r="B292" s="63"/>
      <c r="C292" s="6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row>
    <row r="293" spans="1:29" ht="11.25" customHeight="1">
      <c r="A293" s="7"/>
      <c r="B293" s="63"/>
      <c r="C293" s="6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row>
    <row r="294" spans="1:29" ht="11.25" customHeight="1">
      <c r="A294" s="7"/>
      <c r="B294" s="63"/>
      <c r="C294" s="6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row>
    <row r="295" spans="1:29" ht="11.25" customHeight="1">
      <c r="A295" s="7"/>
      <c r="B295" s="63"/>
      <c r="C295" s="6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row>
    <row r="296" spans="1:29" ht="11.25" customHeight="1">
      <c r="A296" s="7"/>
      <c r="B296" s="63"/>
      <c r="C296" s="6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row>
    <row r="297" spans="1:29" ht="11.25" customHeight="1">
      <c r="A297" s="7"/>
      <c r="B297" s="63"/>
      <c r="C297" s="6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row>
    <row r="298" spans="1:29" ht="11.25" customHeight="1">
      <c r="A298" s="7"/>
      <c r="B298" s="63"/>
      <c r="C298" s="6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row>
    <row r="299" spans="1:29" ht="11.25" customHeight="1">
      <c r="A299" s="7"/>
      <c r="B299" s="63"/>
      <c r="C299" s="6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row>
    <row r="300" spans="1:29" ht="11.25" customHeight="1">
      <c r="A300" s="7"/>
      <c r="B300" s="63"/>
      <c r="C300" s="6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row>
    <row r="301" spans="1:29" ht="11.25" customHeight="1">
      <c r="A301" s="7"/>
      <c r="B301" s="63"/>
      <c r="C301" s="6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row>
    <row r="302" spans="1:29" ht="11.25" customHeight="1">
      <c r="A302" s="7"/>
      <c r="B302" s="63"/>
      <c r="C302" s="6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row>
    <row r="303" spans="1:29" ht="11.25" customHeight="1">
      <c r="A303" s="7"/>
      <c r="B303" s="63"/>
      <c r="C303" s="6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row>
    <row r="304" spans="1:29" ht="11.25" customHeight="1">
      <c r="A304" s="7"/>
      <c r="B304" s="63"/>
      <c r="C304" s="6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row>
    <row r="305" spans="1:29" ht="11.25" customHeight="1">
      <c r="A305" s="7"/>
      <c r="B305" s="63"/>
      <c r="C305" s="6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row>
    <row r="306" spans="1:29" ht="11.25" customHeight="1">
      <c r="A306" s="7"/>
      <c r="B306" s="63"/>
      <c r="C306" s="6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row>
    <row r="307" spans="1:29" ht="11.25" customHeight="1">
      <c r="A307" s="7"/>
      <c r="B307" s="63"/>
      <c r="C307" s="6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row>
    <row r="308" spans="1:29" ht="11.25" customHeight="1">
      <c r="A308" s="7"/>
      <c r="B308" s="63"/>
      <c r="C308" s="6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row>
    <row r="309" spans="1:29" ht="11.25" customHeight="1">
      <c r="A309" s="7"/>
      <c r="B309" s="63"/>
      <c r="C309" s="6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row>
    <row r="310" spans="1:29" ht="11.25" customHeight="1">
      <c r="A310" s="7"/>
      <c r="B310" s="63"/>
      <c r="C310" s="6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row>
    <row r="311" spans="1:29" ht="11.25" customHeight="1">
      <c r="A311" s="7"/>
      <c r="B311" s="63"/>
      <c r="C311" s="6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row>
    <row r="312" spans="1:29" ht="11.25" customHeight="1">
      <c r="A312" s="7"/>
      <c r="B312" s="63"/>
      <c r="C312" s="6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row>
    <row r="313" spans="1:29" ht="11.25" customHeight="1">
      <c r="A313" s="7"/>
      <c r="B313" s="63"/>
      <c r="C313" s="6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row>
    <row r="314" spans="1:29" ht="11.25" customHeight="1">
      <c r="A314" s="7"/>
      <c r="B314" s="63"/>
      <c r="C314" s="6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row>
    <row r="315" spans="1:29" ht="11.25" customHeight="1">
      <c r="A315" s="7"/>
      <c r="B315" s="63"/>
      <c r="C315" s="6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row>
    <row r="316" spans="1:29" ht="11.25" customHeight="1">
      <c r="A316" s="7"/>
      <c r="B316" s="63"/>
      <c r="C316" s="6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row>
    <row r="317" spans="1:29" ht="11.25" customHeight="1">
      <c r="A317" s="7"/>
      <c r="B317" s="63"/>
      <c r="C317" s="6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row>
    <row r="318" spans="1:29" ht="11.25" customHeight="1">
      <c r="A318" s="7"/>
      <c r="B318" s="63"/>
      <c r="C318" s="6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row>
    <row r="319" spans="1:29" ht="11.25" customHeight="1">
      <c r="A319" s="7"/>
      <c r="B319" s="63"/>
      <c r="C319" s="6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row>
    <row r="320" spans="1:29" ht="11.25" customHeight="1">
      <c r="A320" s="7"/>
      <c r="B320" s="63"/>
      <c r="C320" s="6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row>
    <row r="321" spans="1:29" ht="11.25" customHeight="1">
      <c r="A321" s="7"/>
      <c r="B321" s="63"/>
      <c r="C321" s="6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row>
    <row r="322" spans="1:29" ht="11.25" customHeight="1">
      <c r="A322" s="7"/>
      <c r="B322" s="63"/>
      <c r="C322" s="6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row>
    <row r="323" spans="1:29" ht="11.25" customHeight="1">
      <c r="A323" s="7"/>
      <c r="B323" s="63"/>
      <c r="C323" s="6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row>
    <row r="324" spans="1:29" ht="11.25" customHeight="1">
      <c r="A324" s="7"/>
      <c r="B324" s="63"/>
      <c r="C324" s="6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row>
    <row r="325" spans="1:29" ht="11.25" customHeight="1">
      <c r="A325" s="7"/>
      <c r="B325" s="63"/>
      <c r="C325" s="6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row>
    <row r="326" spans="1:29" ht="11.25" customHeight="1">
      <c r="A326" s="7"/>
      <c r="B326" s="63"/>
      <c r="C326" s="6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row>
    <row r="327" spans="1:29" ht="11.25" customHeight="1">
      <c r="A327" s="7"/>
      <c r="B327" s="63"/>
      <c r="C327" s="6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row>
    <row r="328" spans="1:29" ht="11.25" customHeight="1">
      <c r="A328" s="7"/>
      <c r="B328" s="63"/>
      <c r="C328" s="6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row>
    <row r="329" spans="1:29" ht="11.25" customHeight="1">
      <c r="A329" s="7"/>
      <c r="B329" s="63"/>
      <c r="C329" s="6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row>
    <row r="330" spans="1:29" ht="11.25" customHeight="1">
      <c r="A330" s="7"/>
      <c r="B330" s="63"/>
      <c r="C330" s="6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row>
    <row r="331" spans="1:29" ht="11.25" customHeight="1">
      <c r="A331" s="7"/>
      <c r="B331" s="63"/>
      <c r="C331" s="6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row>
    <row r="332" spans="1:29" ht="11.25" customHeight="1">
      <c r="A332" s="7"/>
      <c r="B332" s="63"/>
      <c r="C332" s="6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row>
    <row r="333" spans="1:29" ht="11.25" customHeight="1">
      <c r="A333" s="7"/>
      <c r="B333" s="63"/>
      <c r="C333" s="6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row>
    <row r="334" spans="1:29" ht="11.25" customHeight="1">
      <c r="A334" s="7"/>
      <c r="B334" s="63"/>
      <c r="C334" s="6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row>
    <row r="335" spans="1:29" ht="11.25" customHeight="1">
      <c r="A335" s="7"/>
      <c r="B335" s="63"/>
      <c r="C335" s="6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row>
    <row r="336" spans="1:29" ht="11.25" customHeight="1">
      <c r="A336" s="7"/>
      <c r="B336" s="63"/>
      <c r="C336" s="6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row>
    <row r="337" spans="1:29" ht="11.25" customHeight="1">
      <c r="A337" s="7"/>
      <c r="B337" s="63"/>
      <c r="C337" s="6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row>
    <row r="338" spans="1:29" ht="11.25" customHeight="1">
      <c r="A338" s="7"/>
      <c r="B338" s="63"/>
      <c r="C338" s="6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row>
    <row r="339" spans="1:29" ht="11.25" customHeight="1">
      <c r="A339" s="7"/>
      <c r="B339" s="63"/>
      <c r="C339" s="6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row>
    <row r="340" spans="1:29" ht="11.25" customHeight="1">
      <c r="A340" s="7"/>
      <c r="B340" s="63"/>
      <c r="C340" s="6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row>
    <row r="341" spans="1:29" ht="11.25" customHeight="1">
      <c r="A341" s="7"/>
      <c r="B341" s="63"/>
      <c r="C341" s="6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row>
    <row r="342" spans="1:29" ht="11.25" customHeight="1">
      <c r="A342" s="7"/>
      <c r="B342" s="63"/>
      <c r="C342" s="6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row>
    <row r="343" spans="1:29" ht="11.25" customHeight="1">
      <c r="A343" s="7"/>
      <c r="B343" s="63"/>
      <c r="C343" s="6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row>
    <row r="344" spans="1:29" ht="11.25" customHeight="1">
      <c r="A344" s="7"/>
      <c r="B344" s="63"/>
      <c r="C344" s="6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row>
    <row r="345" spans="1:29" ht="11.25" customHeight="1">
      <c r="A345" s="7"/>
      <c r="B345" s="63"/>
      <c r="C345" s="6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row>
    <row r="346" spans="1:29" ht="11.25" customHeight="1">
      <c r="A346" s="7"/>
      <c r="B346" s="63"/>
      <c r="C346" s="6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row>
    <row r="347" spans="1:29" ht="11.25" customHeight="1">
      <c r="A347" s="7"/>
      <c r="B347" s="63"/>
      <c r="C347" s="6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row>
    <row r="348" spans="1:29" ht="11.25" customHeight="1">
      <c r="A348" s="7"/>
      <c r="B348" s="63"/>
      <c r="C348" s="6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row>
    <row r="349" spans="1:29" ht="11.25" customHeight="1">
      <c r="A349" s="7"/>
      <c r="B349" s="63"/>
      <c r="C349" s="6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row>
    <row r="350" spans="1:29" ht="11.25" customHeight="1">
      <c r="A350" s="7"/>
      <c r="B350" s="63"/>
      <c r="C350" s="6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row>
    <row r="351" spans="1:29" ht="11.25" customHeight="1">
      <c r="A351" s="7"/>
      <c r="B351" s="63"/>
      <c r="C351" s="6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row>
    <row r="352" spans="1:29" ht="11.25" customHeight="1">
      <c r="A352" s="7"/>
      <c r="B352" s="63"/>
      <c r="C352" s="6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row>
    <row r="353" spans="1:29" ht="11.25" customHeight="1">
      <c r="A353" s="7"/>
      <c r="B353" s="63"/>
      <c r="C353" s="6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row>
    <row r="354" spans="1:29" ht="11.25" customHeight="1">
      <c r="A354" s="7"/>
      <c r="B354" s="63"/>
      <c r="C354" s="6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row>
    <row r="355" spans="1:29" ht="11.25" customHeight="1">
      <c r="A355" s="7"/>
      <c r="B355" s="63"/>
      <c r="C355" s="6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row>
    <row r="356" spans="1:29" ht="11.25" customHeight="1">
      <c r="A356" s="7"/>
      <c r="B356" s="63"/>
      <c r="C356" s="6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row>
    <row r="357" spans="1:29" ht="11.25" customHeight="1">
      <c r="A357" s="7"/>
      <c r="B357" s="63"/>
      <c r="C357" s="6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row>
    <row r="358" spans="1:29" ht="11.25" customHeight="1">
      <c r="A358" s="7"/>
      <c r="B358" s="63"/>
      <c r="C358" s="6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row>
    <row r="359" spans="1:29" ht="11.25" customHeight="1">
      <c r="A359" s="7"/>
      <c r="B359" s="63"/>
      <c r="C359" s="6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row>
    <row r="360" spans="1:29" ht="11.25" customHeight="1">
      <c r="A360" s="7"/>
      <c r="B360" s="63"/>
      <c r="C360" s="6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row>
    <row r="361" spans="1:29" ht="11.25" customHeight="1">
      <c r="A361" s="7"/>
      <c r="B361" s="63"/>
      <c r="C361" s="6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row>
    <row r="362" spans="1:29" ht="11.25" customHeight="1">
      <c r="A362" s="7"/>
      <c r="B362" s="63"/>
      <c r="C362" s="6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row>
    <row r="363" spans="1:29" ht="11.25" customHeight="1">
      <c r="A363" s="7"/>
      <c r="B363" s="63"/>
      <c r="C363" s="6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row>
    <row r="364" spans="1:29" ht="11.25" customHeight="1">
      <c r="A364" s="7"/>
      <c r="B364" s="63"/>
      <c r="C364" s="6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row>
    <row r="365" spans="1:29" ht="11.25" customHeight="1">
      <c r="A365" s="7"/>
      <c r="B365" s="63"/>
      <c r="C365" s="6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row>
    <row r="366" spans="1:29" ht="11.25" customHeight="1">
      <c r="A366" s="7"/>
      <c r="B366" s="63"/>
      <c r="C366" s="6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row>
    <row r="367" spans="1:29" ht="11.25" customHeight="1">
      <c r="A367" s="7"/>
      <c r="B367" s="63"/>
      <c r="C367" s="6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row>
    <row r="368" spans="1:29" ht="11.25" customHeight="1">
      <c r="A368" s="7"/>
      <c r="B368" s="63"/>
      <c r="C368" s="6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row>
    <row r="369" spans="1:29" ht="11.25" customHeight="1">
      <c r="A369" s="7"/>
      <c r="B369" s="63"/>
      <c r="C369" s="6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row>
    <row r="370" spans="1:29" ht="11.25" customHeight="1">
      <c r="A370" s="7"/>
      <c r="B370" s="63"/>
      <c r="C370" s="6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row>
    <row r="371" spans="1:29" ht="11.25" customHeight="1">
      <c r="A371" s="7"/>
      <c r="B371" s="63"/>
      <c r="C371" s="6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row>
    <row r="372" spans="1:29" ht="11.25" customHeight="1">
      <c r="A372" s="7"/>
      <c r="B372" s="63"/>
      <c r="C372" s="6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row>
    <row r="373" spans="1:29" ht="11.25" customHeight="1">
      <c r="A373" s="7"/>
      <c r="B373" s="63"/>
      <c r="C373" s="6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row>
    <row r="374" spans="1:29" ht="11.25" customHeight="1">
      <c r="A374" s="7"/>
      <c r="B374" s="63"/>
      <c r="C374" s="6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row>
    <row r="375" spans="1:29" ht="11.25" customHeight="1">
      <c r="A375" s="7"/>
      <c r="B375" s="63"/>
      <c r="C375" s="6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row>
    <row r="376" spans="1:29" ht="11.25" customHeight="1">
      <c r="A376" s="7"/>
      <c r="B376" s="63"/>
      <c r="C376" s="6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row>
    <row r="377" spans="1:29" ht="11.25" customHeight="1">
      <c r="A377" s="7"/>
      <c r="B377" s="63"/>
      <c r="C377" s="6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row>
    <row r="378" spans="1:29" ht="11.25" customHeight="1">
      <c r="A378" s="7"/>
      <c r="B378" s="63"/>
      <c r="C378" s="6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row>
    <row r="379" spans="1:29" ht="11.25" customHeight="1">
      <c r="A379" s="7"/>
      <c r="B379" s="63"/>
      <c r="C379" s="6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row>
    <row r="380" spans="1:29" ht="11.25" customHeight="1">
      <c r="A380" s="7"/>
      <c r="B380" s="63"/>
      <c r="C380" s="6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row>
    <row r="381" spans="1:29" ht="11.25" customHeight="1">
      <c r="A381" s="7"/>
      <c r="B381" s="63"/>
      <c r="C381" s="6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row>
    <row r="382" spans="1:29" ht="11.25" customHeight="1">
      <c r="A382" s="7"/>
      <c r="B382" s="63"/>
      <c r="C382" s="6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row>
    <row r="383" spans="1:29" ht="11.25" customHeight="1">
      <c r="A383" s="7"/>
      <c r="B383" s="63"/>
      <c r="C383" s="6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row>
    <row r="384" spans="1:29" ht="11.25" customHeight="1">
      <c r="A384" s="7"/>
      <c r="B384" s="63"/>
      <c r="C384" s="6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row>
    <row r="385" spans="1:29" ht="11.25" customHeight="1">
      <c r="A385" s="7"/>
      <c r="B385" s="63"/>
      <c r="C385" s="6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row>
    <row r="386" spans="1:29" ht="11.25" customHeight="1">
      <c r="A386" s="7"/>
      <c r="B386" s="63"/>
      <c r="C386" s="6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row>
    <row r="387" spans="1:29" ht="11.25" customHeight="1">
      <c r="A387" s="7"/>
      <c r="B387" s="63"/>
      <c r="C387" s="6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row>
    <row r="388" spans="1:29" ht="11.25" customHeight="1">
      <c r="A388" s="7"/>
      <c r="B388" s="63"/>
      <c r="C388" s="6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row>
    <row r="389" spans="1:29" ht="11.25" customHeight="1">
      <c r="A389" s="7"/>
      <c r="B389" s="63"/>
      <c r="C389" s="6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row>
    <row r="390" spans="1:29" ht="11.25" customHeight="1">
      <c r="A390" s="7"/>
      <c r="B390" s="63"/>
      <c r="C390" s="6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row>
    <row r="391" spans="1:29" ht="11.25" customHeight="1">
      <c r="A391" s="7"/>
      <c r="B391" s="63"/>
      <c r="C391" s="6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row>
    <row r="392" spans="1:29" ht="11.25" customHeight="1">
      <c r="A392" s="7"/>
      <c r="B392" s="63"/>
      <c r="C392" s="6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row>
    <row r="393" spans="1:29" ht="11.25" customHeight="1">
      <c r="A393" s="7"/>
      <c r="B393" s="63"/>
      <c r="C393" s="6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row>
    <row r="394" spans="1:29" ht="11.25" customHeight="1">
      <c r="A394" s="7"/>
      <c r="B394" s="63"/>
      <c r="C394" s="6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row>
    <row r="395" spans="1:29" ht="11.25" customHeight="1">
      <c r="A395" s="7"/>
      <c r="B395" s="63"/>
      <c r="C395" s="6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row>
    <row r="396" spans="1:29" ht="11.25" customHeight="1">
      <c r="A396" s="7"/>
      <c r="B396" s="63"/>
      <c r="C396" s="6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row>
    <row r="397" spans="1:29" ht="11.25" customHeight="1">
      <c r="A397" s="7"/>
      <c r="B397" s="63"/>
      <c r="C397" s="6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row>
    <row r="398" spans="1:29" ht="11.25" customHeight="1">
      <c r="A398" s="7"/>
      <c r="B398" s="63"/>
      <c r="C398" s="6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row>
    <row r="399" spans="1:29" ht="11.25" customHeight="1">
      <c r="A399" s="7"/>
      <c r="B399" s="63"/>
      <c r="C399" s="6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row>
    <row r="400" spans="1:29" ht="11.25" customHeight="1">
      <c r="A400" s="7"/>
      <c r="B400" s="63"/>
      <c r="C400" s="6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row>
    <row r="401" spans="1:29" ht="11.25" customHeight="1">
      <c r="A401" s="7"/>
      <c r="B401" s="63"/>
      <c r="C401" s="6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row>
    <row r="402" spans="1:29" ht="11.25" customHeight="1">
      <c r="A402" s="7"/>
      <c r="B402" s="63"/>
      <c r="C402" s="6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row>
    <row r="403" spans="1:29" ht="11.25" customHeight="1">
      <c r="A403" s="7"/>
      <c r="B403" s="63"/>
      <c r="C403" s="6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row>
    <row r="404" spans="1:29" ht="11.25" customHeight="1">
      <c r="A404" s="7"/>
      <c r="B404" s="63"/>
      <c r="C404" s="6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row>
    <row r="405" spans="1:29" ht="11.25" customHeight="1">
      <c r="A405" s="7"/>
      <c r="B405" s="63"/>
      <c r="C405" s="6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row>
    <row r="406" spans="1:29" ht="11.25" customHeight="1">
      <c r="A406" s="7"/>
      <c r="B406" s="63"/>
      <c r="C406" s="6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row>
    <row r="407" spans="1:29" ht="11.25" customHeight="1">
      <c r="A407" s="7"/>
      <c r="B407" s="63"/>
      <c r="C407" s="6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row>
    <row r="408" spans="1:29" ht="11.25" customHeight="1">
      <c r="A408" s="7"/>
      <c r="B408" s="63"/>
      <c r="C408" s="6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row>
    <row r="409" spans="1:29" ht="11.25" customHeight="1">
      <c r="A409" s="7"/>
      <c r="B409" s="63"/>
      <c r="C409" s="6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row>
    <row r="410" spans="1:29" ht="11.25" customHeight="1">
      <c r="A410" s="7"/>
      <c r="B410" s="63"/>
      <c r="C410" s="6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row>
    <row r="411" spans="1:29" ht="11.25" customHeight="1">
      <c r="A411" s="7"/>
      <c r="B411" s="63"/>
      <c r="C411" s="6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row>
    <row r="412" spans="1:29" ht="11.25" customHeight="1">
      <c r="A412" s="7"/>
      <c r="B412" s="63"/>
      <c r="C412" s="6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row>
    <row r="413" spans="1:29" ht="11.25" customHeight="1">
      <c r="A413" s="7"/>
      <c r="B413" s="63"/>
      <c r="C413" s="6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row>
    <row r="414" spans="1:29" ht="11.25" customHeight="1">
      <c r="A414" s="7"/>
      <c r="B414" s="63"/>
      <c r="C414" s="6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row>
    <row r="415" spans="1:29" ht="11.25" customHeight="1">
      <c r="A415" s="7"/>
      <c r="B415" s="63"/>
      <c r="C415" s="6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row>
    <row r="416" spans="1:29" ht="11.25" customHeight="1">
      <c r="A416" s="7"/>
      <c r="B416" s="63"/>
      <c r="C416" s="6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row>
    <row r="417" spans="1:29" ht="11.25" customHeight="1">
      <c r="A417" s="7"/>
      <c r="B417" s="63"/>
      <c r="C417" s="6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row>
    <row r="418" spans="1:29" ht="11.25" customHeight="1">
      <c r="A418" s="7"/>
      <c r="B418" s="63"/>
      <c r="C418" s="6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row>
    <row r="419" spans="1:29" ht="11.25" customHeight="1">
      <c r="A419" s="7"/>
      <c r="B419" s="63"/>
      <c r="C419" s="6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row>
    <row r="420" spans="1:29" ht="11.25" customHeight="1">
      <c r="A420" s="7"/>
      <c r="B420" s="63"/>
      <c r="C420" s="6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row>
    <row r="421" spans="1:29" ht="11.25" customHeight="1">
      <c r="A421" s="7"/>
      <c r="B421" s="63"/>
      <c r="C421" s="6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row>
    <row r="422" spans="1:29" ht="11.25" customHeight="1">
      <c r="A422" s="7"/>
      <c r="B422" s="63"/>
      <c r="C422" s="6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row>
    <row r="423" spans="1:29" ht="11.25" customHeight="1">
      <c r="A423" s="7"/>
      <c r="B423" s="63"/>
      <c r="C423" s="6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row>
    <row r="424" spans="1:29" ht="11.25" customHeight="1">
      <c r="A424" s="7"/>
      <c r="B424" s="63"/>
      <c r="C424" s="6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row>
    <row r="425" spans="1:29" ht="11.25" customHeight="1">
      <c r="A425" s="7"/>
      <c r="B425" s="63"/>
      <c r="C425" s="6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row>
    <row r="426" spans="1:29" ht="11.25" customHeight="1">
      <c r="A426" s="7"/>
      <c r="B426" s="63"/>
      <c r="C426" s="6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row>
    <row r="427" spans="1:29" ht="11.25" customHeight="1">
      <c r="A427" s="7"/>
      <c r="B427" s="63"/>
      <c r="C427" s="6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row>
    <row r="428" spans="1:29" ht="11.25" customHeight="1">
      <c r="A428" s="7"/>
      <c r="B428" s="63"/>
      <c r="C428" s="6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row>
    <row r="429" spans="1:29" ht="11.25" customHeight="1">
      <c r="A429" s="7"/>
      <c r="B429" s="63"/>
      <c r="C429" s="6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row>
    <row r="430" spans="1:29" ht="11.25" customHeight="1">
      <c r="A430" s="7"/>
      <c r="B430" s="63"/>
      <c r="C430" s="6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row>
    <row r="431" spans="1:29" ht="11.25" customHeight="1">
      <c r="A431" s="7"/>
      <c r="B431" s="63"/>
      <c r="C431" s="6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row>
    <row r="432" spans="1:29" ht="11.25" customHeight="1">
      <c r="A432" s="7"/>
      <c r="B432" s="63"/>
      <c r="C432" s="6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row>
    <row r="433" spans="1:29" ht="11.25" customHeight="1">
      <c r="A433" s="7"/>
      <c r="B433" s="63"/>
      <c r="C433" s="6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row>
    <row r="434" spans="1:29" ht="11.25" customHeight="1">
      <c r="A434" s="7"/>
      <c r="B434" s="63"/>
      <c r="C434" s="6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row>
    <row r="435" spans="1:29" ht="11.25" customHeight="1">
      <c r="A435" s="7"/>
      <c r="B435" s="63"/>
      <c r="C435" s="6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row>
    <row r="436" spans="1:29" ht="11.25" customHeight="1">
      <c r="A436" s="7"/>
      <c r="B436" s="63"/>
      <c r="C436" s="6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row>
    <row r="437" spans="1:29" ht="11.25" customHeight="1">
      <c r="A437" s="7"/>
      <c r="B437" s="63"/>
      <c r="C437" s="6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row>
    <row r="438" spans="1:29" ht="11.25" customHeight="1">
      <c r="A438" s="7"/>
      <c r="B438" s="63"/>
      <c r="C438" s="6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row>
    <row r="439" spans="1:29" ht="11.25" customHeight="1">
      <c r="A439" s="7"/>
      <c r="B439" s="63"/>
      <c r="C439" s="6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row>
    <row r="440" spans="1:29" ht="11.25" customHeight="1">
      <c r="A440" s="7"/>
      <c r="B440" s="63"/>
      <c r="C440" s="6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row>
    <row r="441" spans="1:29" ht="11.25" customHeight="1">
      <c r="A441" s="7"/>
      <c r="B441" s="63"/>
      <c r="C441" s="6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row>
    <row r="442" spans="1:29" ht="11.25" customHeight="1">
      <c r="A442" s="7"/>
      <c r="B442" s="63"/>
      <c r="C442" s="6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row>
    <row r="443" spans="1:29" ht="11.25" customHeight="1">
      <c r="A443" s="7"/>
      <c r="B443" s="63"/>
      <c r="C443" s="6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row>
    <row r="444" spans="1:29" ht="11.25" customHeight="1">
      <c r="A444" s="7"/>
      <c r="B444" s="63"/>
      <c r="C444" s="6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row>
    <row r="445" spans="1:29" ht="11.25" customHeight="1">
      <c r="A445" s="7"/>
      <c r="B445" s="63"/>
      <c r="C445" s="6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row>
    <row r="446" spans="1:29" ht="11.25" customHeight="1">
      <c r="A446" s="7"/>
      <c r="B446" s="63"/>
      <c r="C446" s="6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row>
    <row r="447" spans="1:29" ht="11.25" customHeight="1">
      <c r="A447" s="7"/>
      <c r="B447" s="63"/>
      <c r="C447" s="6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row>
    <row r="448" spans="1:29" ht="11.25" customHeight="1">
      <c r="A448" s="7"/>
      <c r="B448" s="63"/>
      <c r="C448" s="6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row>
    <row r="449" spans="1:29" ht="11.25" customHeight="1">
      <c r="A449" s="7"/>
      <c r="B449" s="63"/>
      <c r="C449" s="6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row>
    <row r="450" spans="1:29" ht="11.25" customHeight="1">
      <c r="A450" s="7"/>
      <c r="B450" s="63"/>
      <c r="C450" s="6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row>
    <row r="451" spans="1:29" ht="11.25" customHeight="1">
      <c r="A451" s="7"/>
      <c r="B451" s="63"/>
      <c r="C451" s="6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row>
    <row r="452" spans="1:29" ht="11.25" customHeight="1">
      <c r="A452" s="7"/>
      <c r="B452" s="63"/>
      <c r="C452" s="6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row>
    <row r="453" spans="1:29" ht="11.25" customHeight="1">
      <c r="A453" s="7"/>
      <c r="B453" s="63"/>
      <c r="C453" s="6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row>
    <row r="454" spans="1:29" ht="11.25" customHeight="1">
      <c r="A454" s="7"/>
      <c r="B454" s="63"/>
      <c r="C454" s="6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row>
    <row r="455" spans="1:29" ht="11.25" customHeight="1">
      <c r="A455" s="7"/>
      <c r="B455" s="63"/>
      <c r="C455" s="6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row>
    <row r="456" spans="1:29" ht="11.25" customHeight="1">
      <c r="A456" s="7"/>
      <c r="B456" s="63"/>
      <c r="C456" s="6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row>
    <row r="457" spans="1:29" ht="11.25" customHeight="1">
      <c r="A457" s="7"/>
      <c r="B457" s="63"/>
      <c r="C457" s="6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row>
    <row r="458" spans="1:29" ht="11.25" customHeight="1">
      <c r="A458" s="7"/>
      <c r="B458" s="63"/>
      <c r="C458" s="6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row>
    <row r="459" spans="1:29" ht="11.25" customHeight="1">
      <c r="A459" s="7"/>
      <c r="B459" s="63"/>
      <c r="C459" s="6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row>
    <row r="460" spans="1:29" ht="11.25" customHeight="1">
      <c r="A460" s="7"/>
      <c r="B460" s="63"/>
      <c r="C460" s="6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row>
    <row r="461" spans="1:29" ht="11.25" customHeight="1">
      <c r="A461" s="7"/>
      <c r="B461" s="63"/>
      <c r="C461" s="6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row>
    <row r="462" spans="1:29" ht="11.25" customHeight="1">
      <c r="A462" s="7"/>
      <c r="B462" s="63"/>
      <c r="C462" s="6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row>
    <row r="463" spans="1:29" ht="11.25" customHeight="1">
      <c r="A463" s="7"/>
      <c r="B463" s="63"/>
      <c r="C463" s="6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row>
    <row r="464" spans="1:29" ht="11.25" customHeight="1">
      <c r="A464" s="7"/>
      <c r="B464" s="63"/>
      <c r="C464" s="6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row>
    <row r="465" spans="1:29" ht="11.25" customHeight="1">
      <c r="A465" s="7"/>
      <c r="B465" s="63"/>
      <c r="C465" s="6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row>
    <row r="466" spans="1:29" ht="11.25" customHeight="1">
      <c r="A466" s="7"/>
      <c r="B466" s="63"/>
      <c r="C466" s="6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row>
    <row r="467" spans="1:29" ht="11.25" customHeight="1">
      <c r="A467" s="7"/>
      <c r="B467" s="63"/>
      <c r="C467" s="6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row>
    <row r="468" spans="1:29" ht="11.25" customHeight="1">
      <c r="A468" s="7"/>
      <c r="B468" s="63"/>
      <c r="C468" s="6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row>
    <row r="469" spans="1:29" ht="11.25" customHeight="1">
      <c r="A469" s="7"/>
      <c r="B469" s="63"/>
      <c r="C469" s="6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row>
    <row r="470" spans="1:29" ht="11.25" customHeight="1">
      <c r="A470" s="7"/>
      <c r="B470" s="63"/>
      <c r="C470" s="6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row>
    <row r="471" spans="1:29" ht="11.25" customHeight="1">
      <c r="A471" s="7"/>
      <c r="B471" s="63"/>
      <c r="C471" s="6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row>
    <row r="472" spans="1:29" ht="11.25" customHeight="1">
      <c r="A472" s="7"/>
      <c r="B472" s="63"/>
      <c r="C472" s="6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row>
    <row r="473" spans="1:29" ht="11.25" customHeight="1">
      <c r="A473" s="7"/>
      <c r="B473" s="63"/>
      <c r="C473" s="6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row>
    <row r="474" spans="1:29" ht="11.25" customHeight="1">
      <c r="A474" s="7"/>
      <c r="B474" s="63"/>
      <c r="C474" s="6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row>
    <row r="475" spans="1:29" ht="11.25" customHeight="1">
      <c r="A475" s="7"/>
      <c r="B475" s="63"/>
      <c r="C475" s="6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row>
    <row r="476" spans="1:29" ht="11.25" customHeight="1">
      <c r="A476" s="7"/>
      <c r="B476" s="63"/>
      <c r="C476" s="6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row>
    <row r="477" spans="1:29" ht="11.25" customHeight="1">
      <c r="A477" s="7"/>
      <c r="B477" s="63"/>
      <c r="C477" s="6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row>
    <row r="478" spans="1:29" ht="11.25" customHeight="1">
      <c r="A478" s="7"/>
      <c r="B478" s="63"/>
      <c r="C478" s="6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row>
    <row r="479" spans="1:29" ht="11.25" customHeight="1">
      <c r="A479" s="7"/>
      <c r="B479" s="63"/>
      <c r="C479" s="6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row>
    <row r="480" spans="1:29" ht="11.25" customHeight="1">
      <c r="A480" s="7"/>
      <c r="B480" s="63"/>
      <c r="C480" s="6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row>
    <row r="481" spans="1:29" ht="11.25" customHeight="1">
      <c r="A481" s="7"/>
      <c r="B481" s="63"/>
      <c r="C481" s="6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row>
    <row r="482" spans="1:29" ht="11.25" customHeight="1">
      <c r="A482" s="7"/>
      <c r="B482" s="63"/>
      <c r="C482" s="6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row>
    <row r="483" spans="1:29" ht="11.25" customHeight="1">
      <c r="A483" s="7"/>
      <c r="B483" s="63"/>
      <c r="C483" s="6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row>
    <row r="484" spans="1:29" ht="11.25" customHeight="1">
      <c r="A484" s="7"/>
      <c r="B484" s="63"/>
      <c r="C484" s="6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row>
    <row r="485" spans="1:29" ht="11.25" customHeight="1">
      <c r="A485" s="7"/>
      <c r="B485" s="63"/>
      <c r="C485" s="6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row>
    <row r="486" spans="1:29" ht="11.25" customHeight="1">
      <c r="A486" s="7"/>
      <c r="B486" s="63"/>
      <c r="C486" s="6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row>
    <row r="487" spans="1:29" ht="11.25" customHeight="1">
      <c r="A487" s="7"/>
      <c r="B487" s="63"/>
      <c r="C487" s="6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row>
    <row r="488" spans="1:29" ht="11.25" customHeight="1">
      <c r="A488" s="7"/>
      <c r="B488" s="63"/>
      <c r="C488" s="6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row>
    <row r="489" spans="1:29" ht="11.25" customHeight="1">
      <c r="A489" s="7"/>
      <c r="B489" s="63"/>
      <c r="C489" s="6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row>
    <row r="490" spans="1:29" ht="11.25" customHeight="1">
      <c r="A490" s="7"/>
      <c r="B490" s="63"/>
      <c r="C490" s="6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row>
    <row r="491" spans="1:29" ht="11.25" customHeight="1">
      <c r="A491" s="7"/>
      <c r="B491" s="63"/>
      <c r="C491" s="6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row>
    <row r="492" spans="1:29" ht="11.25" customHeight="1">
      <c r="A492" s="7"/>
      <c r="B492" s="63"/>
      <c r="C492" s="6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row>
    <row r="493" spans="1:29" ht="11.25" customHeight="1">
      <c r="A493" s="7"/>
      <c r="B493" s="63"/>
      <c r="C493" s="6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row>
    <row r="494" spans="1:29" ht="11.25" customHeight="1">
      <c r="A494" s="7"/>
      <c r="B494" s="63"/>
      <c r="C494" s="6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row>
    <row r="495" spans="1:29" ht="11.25" customHeight="1">
      <c r="A495" s="7"/>
      <c r="B495" s="63"/>
      <c r="C495" s="6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row>
    <row r="496" spans="1:29" ht="11.25" customHeight="1">
      <c r="A496" s="7"/>
      <c r="B496" s="63"/>
      <c r="C496" s="6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row>
    <row r="497" spans="1:29" ht="11.25" customHeight="1">
      <c r="A497" s="7"/>
      <c r="B497" s="63"/>
      <c r="C497" s="6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row>
    <row r="498" spans="1:29" ht="11.25" customHeight="1">
      <c r="A498" s="7"/>
      <c r="B498" s="63"/>
      <c r="C498" s="6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row>
    <row r="499" spans="1:29" ht="11.25" customHeight="1">
      <c r="A499" s="7"/>
      <c r="B499" s="63"/>
      <c r="C499" s="6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row>
    <row r="500" spans="1:29" ht="11.25" customHeight="1">
      <c r="A500" s="7"/>
      <c r="B500" s="63"/>
      <c r="C500" s="6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row>
    <row r="501" spans="1:29" ht="11.25" customHeight="1">
      <c r="A501" s="7"/>
      <c r="B501" s="63"/>
      <c r="C501" s="6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row>
    <row r="502" spans="1:29" ht="11.25" customHeight="1">
      <c r="A502" s="7"/>
      <c r="B502" s="63"/>
      <c r="C502" s="6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row>
    <row r="503" spans="1:29" ht="11.25" customHeight="1">
      <c r="A503" s="7"/>
      <c r="B503" s="63"/>
      <c r="C503" s="6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row>
    <row r="504" spans="1:29" ht="11.25" customHeight="1">
      <c r="A504" s="7"/>
      <c r="B504" s="63"/>
      <c r="C504" s="6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row>
    <row r="505" spans="1:29" ht="11.25" customHeight="1">
      <c r="A505" s="7"/>
      <c r="B505" s="63"/>
      <c r="C505" s="6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row>
    <row r="506" spans="1:29" ht="11.25" customHeight="1">
      <c r="A506" s="7"/>
      <c r="B506" s="63"/>
      <c r="C506" s="6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row>
    <row r="507" spans="1:29" ht="11.25" customHeight="1">
      <c r="A507" s="7"/>
      <c r="B507" s="63"/>
      <c r="C507" s="6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row>
    <row r="508" spans="1:29" ht="11.25" customHeight="1">
      <c r="A508" s="7"/>
      <c r="B508" s="63"/>
      <c r="C508" s="6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row>
    <row r="509" spans="1:29" ht="11.25" customHeight="1">
      <c r="A509" s="7"/>
      <c r="B509" s="63"/>
      <c r="C509" s="6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row>
    <row r="510" spans="1:29" ht="11.25" customHeight="1">
      <c r="A510" s="7"/>
      <c r="B510" s="63"/>
      <c r="C510" s="6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row>
    <row r="511" spans="1:29" ht="11.25" customHeight="1">
      <c r="A511" s="7"/>
      <c r="B511" s="63"/>
      <c r="C511" s="6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row>
    <row r="512" spans="1:29" ht="11.25" customHeight="1">
      <c r="A512" s="7"/>
      <c r="B512" s="63"/>
      <c r="C512" s="6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row>
    <row r="513" spans="1:29" ht="11.25" customHeight="1">
      <c r="A513" s="7"/>
      <c r="B513" s="63"/>
      <c r="C513" s="6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row>
    <row r="514" spans="1:29" ht="11.25" customHeight="1">
      <c r="A514" s="7"/>
      <c r="B514" s="63"/>
      <c r="C514" s="6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row>
    <row r="515" spans="1:29" ht="11.25" customHeight="1">
      <c r="A515" s="7"/>
      <c r="B515" s="63"/>
      <c r="C515" s="6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row>
    <row r="516" spans="1:29" ht="11.25" customHeight="1">
      <c r="A516" s="7"/>
      <c r="B516" s="63"/>
      <c r="C516" s="6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row>
    <row r="517" spans="1:29" ht="11.25" customHeight="1">
      <c r="A517" s="7"/>
      <c r="B517" s="63"/>
      <c r="C517" s="6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row>
    <row r="518" spans="1:29" ht="11.25" customHeight="1">
      <c r="A518" s="7"/>
      <c r="B518" s="63"/>
      <c r="C518" s="6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row>
    <row r="519" spans="1:29" ht="11.25" customHeight="1">
      <c r="A519" s="7"/>
      <c r="B519" s="63"/>
      <c r="C519" s="6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row>
    <row r="520" spans="1:29" ht="11.25" customHeight="1">
      <c r="A520" s="7"/>
      <c r="B520" s="63"/>
      <c r="C520" s="6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row>
    <row r="521" spans="1:29" ht="11.25" customHeight="1">
      <c r="A521" s="7"/>
      <c r="B521" s="63"/>
      <c r="C521" s="6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row>
    <row r="522" spans="1:29" ht="11.25" customHeight="1">
      <c r="A522" s="7"/>
      <c r="B522" s="63"/>
      <c r="C522" s="6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row>
    <row r="523" spans="1:29" ht="11.25" customHeight="1">
      <c r="A523" s="7"/>
      <c r="B523" s="63"/>
      <c r="C523" s="6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row>
    <row r="524" spans="1:29" ht="11.25" customHeight="1">
      <c r="A524" s="7"/>
      <c r="B524" s="63"/>
      <c r="C524" s="6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row>
    <row r="525" spans="1:29" ht="11.25" customHeight="1">
      <c r="A525" s="7"/>
      <c r="B525" s="63"/>
      <c r="C525" s="6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row>
    <row r="526" spans="1:29" ht="11.25" customHeight="1">
      <c r="A526" s="7"/>
      <c r="B526" s="63"/>
      <c r="C526" s="6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row>
    <row r="527" spans="1:29" ht="11.25" customHeight="1">
      <c r="A527" s="7"/>
      <c r="B527" s="63"/>
      <c r="C527" s="6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row>
    <row r="528" spans="1:29" ht="11.25" customHeight="1">
      <c r="A528" s="7"/>
      <c r="B528" s="63"/>
      <c r="C528" s="6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row>
    <row r="529" spans="1:29" ht="11.25" customHeight="1">
      <c r="A529" s="7"/>
      <c r="B529" s="63"/>
      <c r="C529" s="6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row>
    <row r="530" spans="1:29" ht="11.25" customHeight="1">
      <c r="A530" s="7"/>
      <c r="B530" s="63"/>
      <c r="C530" s="6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row>
    <row r="531" spans="1:29" ht="11.25" customHeight="1">
      <c r="A531" s="7"/>
      <c r="B531" s="63"/>
      <c r="C531" s="6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row>
    <row r="532" spans="1:29" ht="11.25" customHeight="1">
      <c r="A532" s="7"/>
      <c r="B532" s="63"/>
      <c r="C532" s="6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row>
    <row r="533" spans="1:29" ht="11.25" customHeight="1">
      <c r="A533" s="7"/>
      <c r="B533" s="63"/>
      <c r="C533" s="6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row>
    <row r="534" spans="1:29" ht="11.25" customHeight="1">
      <c r="A534" s="7"/>
      <c r="B534" s="63"/>
      <c r="C534" s="6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row>
    <row r="535" spans="1:29" ht="11.25" customHeight="1">
      <c r="A535" s="7"/>
      <c r="B535" s="63"/>
      <c r="C535" s="6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row>
    <row r="536" spans="1:29" ht="11.25" customHeight="1">
      <c r="A536" s="7"/>
      <c r="B536" s="63"/>
      <c r="C536" s="6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row>
    <row r="537" spans="1:29" ht="11.25" customHeight="1">
      <c r="A537" s="7"/>
      <c r="B537" s="63"/>
      <c r="C537" s="6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row>
    <row r="538" spans="1:29" ht="11.25" customHeight="1">
      <c r="A538" s="7"/>
      <c r="B538" s="63"/>
      <c r="C538" s="6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row>
    <row r="539" spans="1:29" ht="11.25" customHeight="1">
      <c r="A539" s="7"/>
      <c r="B539" s="63"/>
      <c r="C539" s="6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row>
    <row r="540" spans="1:29" ht="11.25" customHeight="1">
      <c r="A540" s="7"/>
      <c r="B540" s="63"/>
      <c r="C540" s="6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row>
    <row r="541" spans="1:29" ht="11.25" customHeight="1">
      <c r="A541" s="7"/>
      <c r="B541" s="63"/>
      <c r="C541" s="6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row>
    <row r="542" spans="1:29" ht="11.25" customHeight="1">
      <c r="A542" s="7"/>
      <c r="B542" s="63"/>
      <c r="C542" s="6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row>
    <row r="543" spans="1:29" ht="11.25" customHeight="1">
      <c r="A543" s="7"/>
      <c r="B543" s="63"/>
      <c r="C543" s="6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row>
    <row r="544" spans="1:29" ht="11.25" customHeight="1">
      <c r="A544" s="7"/>
      <c r="B544" s="63"/>
      <c r="C544" s="6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row>
    <row r="545" spans="1:29" ht="11.25" customHeight="1">
      <c r="A545" s="7"/>
      <c r="B545" s="63"/>
      <c r="C545" s="6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row>
    <row r="546" spans="1:29" ht="11.25" customHeight="1">
      <c r="A546" s="7"/>
      <c r="B546" s="63"/>
      <c r="C546" s="6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row>
    <row r="547" spans="1:29" ht="11.25" customHeight="1">
      <c r="A547" s="7"/>
      <c r="B547" s="63"/>
      <c r="C547" s="6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row>
    <row r="548" spans="1:29" ht="11.25" customHeight="1">
      <c r="A548" s="7"/>
      <c r="B548" s="63"/>
      <c r="C548" s="6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row>
    <row r="549" spans="1:29" ht="11.25" customHeight="1">
      <c r="A549" s="7"/>
      <c r="B549" s="63"/>
      <c r="C549" s="6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row>
    <row r="550" spans="1:29" ht="11.25" customHeight="1">
      <c r="A550" s="7"/>
      <c r="B550" s="63"/>
      <c r="C550" s="6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row>
    <row r="551" spans="1:29" ht="11.25" customHeight="1">
      <c r="A551" s="7"/>
      <c r="B551" s="63"/>
      <c r="C551" s="6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row>
    <row r="552" spans="1:29" ht="11.25" customHeight="1">
      <c r="A552" s="7"/>
      <c r="B552" s="63"/>
      <c r="C552" s="6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row>
    <row r="553" spans="1:29" ht="11.25" customHeight="1">
      <c r="A553" s="7"/>
      <c r="B553" s="63"/>
      <c r="C553" s="6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row>
    <row r="554" spans="1:29" ht="11.25" customHeight="1">
      <c r="A554" s="7"/>
      <c r="B554" s="63"/>
      <c r="C554" s="6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row>
    <row r="555" spans="1:29" ht="11.25" customHeight="1">
      <c r="A555" s="7"/>
      <c r="B555" s="63"/>
      <c r="C555" s="6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row>
    <row r="556" spans="1:29" ht="11.25" customHeight="1">
      <c r="A556" s="7"/>
      <c r="B556" s="63"/>
      <c r="C556" s="6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row>
    <row r="557" spans="1:29" ht="11.25" customHeight="1">
      <c r="A557" s="7"/>
      <c r="B557" s="63"/>
      <c r="C557" s="6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row>
    <row r="558" spans="1:29" ht="11.25" customHeight="1">
      <c r="A558" s="7"/>
      <c r="B558" s="63"/>
      <c r="C558" s="6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row>
    <row r="559" spans="1:29" ht="11.25" customHeight="1">
      <c r="A559" s="7"/>
      <c r="B559" s="63"/>
      <c r="C559" s="6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row>
    <row r="560" spans="1:29" ht="11.25" customHeight="1">
      <c r="A560" s="7"/>
      <c r="B560" s="63"/>
      <c r="C560" s="6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row>
    <row r="561" spans="1:29" ht="11.25" customHeight="1">
      <c r="A561" s="7"/>
      <c r="B561" s="63"/>
      <c r="C561" s="6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row>
    <row r="562" spans="1:29" ht="11.25" customHeight="1">
      <c r="A562" s="7"/>
      <c r="B562" s="63"/>
      <c r="C562" s="6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row>
    <row r="563" spans="1:29" ht="11.25" customHeight="1">
      <c r="A563" s="7"/>
      <c r="B563" s="63"/>
      <c r="C563" s="6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row>
    <row r="564" spans="1:29" ht="11.25" customHeight="1">
      <c r="A564" s="7"/>
      <c r="B564" s="63"/>
      <c r="C564" s="6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row>
    <row r="565" spans="1:29" ht="11.25" customHeight="1">
      <c r="A565" s="7"/>
      <c r="B565" s="63"/>
      <c r="C565" s="6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row>
    <row r="566" spans="1:29" ht="11.25" customHeight="1">
      <c r="A566" s="7"/>
      <c r="B566" s="63"/>
      <c r="C566" s="6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row>
    <row r="567" spans="1:29" ht="11.25" customHeight="1">
      <c r="A567" s="7"/>
      <c r="B567" s="63"/>
      <c r="C567" s="6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row>
    <row r="568" spans="1:29" ht="11.25" customHeight="1">
      <c r="A568" s="7"/>
      <c r="B568" s="63"/>
      <c r="C568" s="6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row>
    <row r="569" spans="1:29" ht="11.25" customHeight="1">
      <c r="A569" s="7"/>
      <c r="B569" s="63"/>
      <c r="C569" s="6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row>
    <row r="570" spans="1:29" ht="11.25" customHeight="1">
      <c r="A570" s="7"/>
      <c r="B570" s="63"/>
      <c r="C570" s="6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row>
    <row r="571" spans="1:29" ht="11.25" customHeight="1">
      <c r="A571" s="7"/>
      <c r="B571" s="63"/>
      <c r="C571" s="6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row>
    <row r="572" spans="1:29" ht="11.25" customHeight="1">
      <c r="A572" s="7"/>
      <c r="B572" s="63"/>
      <c r="C572" s="6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row>
    <row r="573" spans="1:29" ht="11.25" customHeight="1">
      <c r="A573" s="7"/>
      <c r="B573" s="63"/>
      <c r="C573" s="6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row>
    <row r="574" spans="1:29" ht="11.25" customHeight="1">
      <c r="A574" s="7"/>
      <c r="B574" s="63"/>
      <c r="C574" s="6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row>
    <row r="575" spans="1:29" ht="11.25" customHeight="1">
      <c r="A575" s="7"/>
      <c r="B575" s="63"/>
      <c r="C575" s="6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row>
    <row r="576" spans="1:29" ht="11.25" customHeight="1">
      <c r="A576" s="7"/>
      <c r="B576" s="63"/>
      <c r="C576" s="6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row>
    <row r="577" spans="1:29" ht="11.25" customHeight="1">
      <c r="A577" s="7"/>
      <c r="B577" s="63"/>
      <c r="C577" s="6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row>
    <row r="578" spans="1:29" ht="11.25" customHeight="1">
      <c r="A578" s="7"/>
      <c r="B578" s="63"/>
      <c r="C578" s="6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row>
    <row r="579" spans="1:29" ht="11.25" customHeight="1">
      <c r="A579" s="7"/>
      <c r="B579" s="63"/>
      <c r="C579" s="6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row>
    <row r="580" spans="1:29" ht="11.25" customHeight="1">
      <c r="A580" s="7"/>
      <c r="B580" s="63"/>
      <c r="C580" s="6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row>
    <row r="581" spans="1:29" ht="11.25" customHeight="1">
      <c r="A581" s="7"/>
      <c r="B581" s="63"/>
      <c r="C581" s="6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row>
    <row r="582" spans="1:29" ht="11.25" customHeight="1">
      <c r="A582" s="7"/>
      <c r="B582" s="63"/>
      <c r="C582" s="6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row>
    <row r="583" spans="1:29" ht="11.25" customHeight="1">
      <c r="A583" s="7"/>
      <c r="B583" s="63"/>
      <c r="C583" s="6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row>
    <row r="584" spans="1:29" ht="11.25" customHeight="1">
      <c r="A584" s="7"/>
      <c r="B584" s="63"/>
      <c r="C584" s="6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row>
    <row r="585" spans="1:29" ht="11.25" customHeight="1">
      <c r="A585" s="7"/>
      <c r="B585" s="63"/>
      <c r="C585" s="6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row>
    <row r="586" spans="1:29" ht="11.25" customHeight="1">
      <c r="A586" s="7"/>
      <c r="B586" s="63"/>
      <c r="C586" s="6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row>
    <row r="587" spans="1:29" ht="11.25" customHeight="1">
      <c r="A587" s="7"/>
      <c r="B587" s="63"/>
      <c r="C587" s="6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row>
    <row r="588" spans="1:29" ht="11.25" customHeight="1">
      <c r="A588" s="7"/>
      <c r="B588" s="63"/>
      <c r="C588" s="6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row>
    <row r="589" spans="1:29" ht="11.25" customHeight="1">
      <c r="A589" s="7"/>
      <c r="B589" s="63"/>
      <c r="C589" s="6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row>
    <row r="590" spans="1:29" ht="11.25" customHeight="1">
      <c r="A590" s="7"/>
      <c r="B590" s="63"/>
      <c r="C590" s="6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row>
    <row r="591" spans="1:29" ht="11.25" customHeight="1">
      <c r="A591" s="7"/>
      <c r="B591" s="63"/>
      <c r="C591" s="6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row>
    <row r="592" spans="1:29" ht="11.25" customHeight="1">
      <c r="A592" s="7"/>
      <c r="B592" s="63"/>
      <c r="C592" s="6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row>
    <row r="593" spans="1:29" ht="11.25" customHeight="1">
      <c r="A593" s="7"/>
      <c r="B593" s="63"/>
      <c r="C593" s="6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row>
    <row r="594" spans="1:29" ht="11.25" customHeight="1">
      <c r="A594" s="7"/>
      <c r="B594" s="63"/>
      <c r="C594" s="6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row>
    <row r="595" spans="1:29" ht="11.25" customHeight="1">
      <c r="A595" s="7"/>
      <c r="B595" s="63"/>
      <c r="C595" s="6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row>
    <row r="596" spans="1:29" ht="11.25" customHeight="1">
      <c r="A596" s="7"/>
      <c r="B596" s="63"/>
      <c r="C596" s="6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row>
    <row r="597" spans="1:29" ht="11.25" customHeight="1">
      <c r="A597" s="7"/>
      <c r="B597" s="63"/>
      <c r="C597" s="6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row>
    <row r="598" spans="1:29" ht="11.25" customHeight="1">
      <c r="A598" s="7"/>
      <c r="B598" s="63"/>
      <c r="C598" s="6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row>
    <row r="599" spans="1:29" ht="11.25" customHeight="1">
      <c r="A599" s="7"/>
      <c r="B599" s="63"/>
      <c r="C599" s="6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row>
    <row r="600" spans="1:29" ht="11.25" customHeight="1">
      <c r="A600" s="7"/>
      <c r="B600" s="63"/>
      <c r="C600" s="6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row>
    <row r="601" spans="1:29" ht="11.25" customHeight="1">
      <c r="A601" s="7"/>
      <c r="B601" s="63"/>
      <c r="C601" s="6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row>
    <row r="602" spans="1:29" ht="11.25" customHeight="1">
      <c r="A602" s="7"/>
      <c r="B602" s="63"/>
      <c r="C602" s="6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row>
    <row r="603" spans="1:29" ht="11.25" customHeight="1">
      <c r="A603" s="7"/>
      <c r="B603" s="63"/>
      <c r="C603" s="6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row>
    <row r="604" spans="1:29" ht="11.25" customHeight="1">
      <c r="A604" s="7"/>
      <c r="B604" s="63"/>
      <c r="C604" s="6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row>
    <row r="605" spans="1:29" ht="11.25" customHeight="1">
      <c r="A605" s="7"/>
      <c r="B605" s="63"/>
      <c r="C605" s="6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row>
    <row r="606" spans="1:29" ht="11.25" customHeight="1">
      <c r="A606" s="7"/>
      <c r="B606" s="63"/>
      <c r="C606" s="6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row>
    <row r="607" spans="1:29" ht="11.25" customHeight="1">
      <c r="A607" s="7"/>
      <c r="B607" s="63"/>
      <c r="C607" s="6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row>
    <row r="608" spans="1:29" ht="11.25" customHeight="1">
      <c r="A608" s="7"/>
      <c r="B608" s="63"/>
      <c r="C608" s="6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row>
    <row r="609" spans="1:29" ht="11.25" customHeight="1">
      <c r="A609" s="7"/>
      <c r="B609" s="63"/>
      <c r="C609" s="6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row>
    <row r="610" spans="1:29" ht="11.25" customHeight="1">
      <c r="A610" s="7"/>
      <c r="B610" s="63"/>
      <c r="C610" s="6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row>
    <row r="611" spans="1:29" ht="11.25" customHeight="1">
      <c r="A611" s="7"/>
      <c r="B611" s="63"/>
      <c r="C611" s="6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row>
    <row r="612" spans="1:29" ht="11.25" customHeight="1">
      <c r="A612" s="7"/>
      <c r="B612" s="63"/>
      <c r="C612" s="6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row>
    <row r="613" spans="1:29" ht="11.25" customHeight="1">
      <c r="A613" s="7"/>
      <c r="B613" s="63"/>
      <c r="C613" s="6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row>
    <row r="614" spans="1:29" ht="11.25" customHeight="1">
      <c r="A614" s="7"/>
      <c r="B614" s="63"/>
      <c r="C614" s="6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row>
    <row r="615" spans="1:29" ht="11.25" customHeight="1">
      <c r="A615" s="7"/>
      <c r="B615" s="63"/>
      <c r="C615" s="6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row>
    <row r="616" spans="1:29" ht="11.25" customHeight="1">
      <c r="A616" s="7"/>
      <c r="B616" s="63"/>
      <c r="C616" s="6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row>
    <row r="617" spans="1:29" ht="11.25" customHeight="1">
      <c r="A617" s="7"/>
      <c r="B617" s="63"/>
      <c r="C617" s="6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row>
    <row r="618" spans="1:29" ht="11.25" customHeight="1">
      <c r="A618" s="7"/>
      <c r="B618" s="63"/>
      <c r="C618" s="6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row>
    <row r="619" spans="1:29" ht="11.25" customHeight="1">
      <c r="A619" s="7"/>
      <c r="B619" s="63"/>
      <c r="C619" s="6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row>
    <row r="620" spans="1:29" ht="11.25" customHeight="1">
      <c r="A620" s="7"/>
      <c r="B620" s="63"/>
      <c r="C620" s="6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row>
    <row r="621" spans="1:29" ht="11.25" customHeight="1">
      <c r="A621" s="7"/>
      <c r="B621" s="63"/>
      <c r="C621" s="6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row>
    <row r="622" spans="1:29" ht="11.25" customHeight="1">
      <c r="A622" s="7"/>
      <c r="B622" s="63"/>
      <c r="C622" s="6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row>
    <row r="623" spans="1:29" ht="11.25" customHeight="1">
      <c r="A623" s="7"/>
      <c r="B623" s="63"/>
      <c r="C623" s="6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row>
    <row r="624" spans="1:29" ht="11.25" customHeight="1">
      <c r="A624" s="7"/>
      <c r="B624" s="63"/>
      <c r="C624" s="6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row>
    <row r="625" spans="1:29" ht="11.25" customHeight="1">
      <c r="A625" s="7"/>
      <c r="B625" s="63"/>
      <c r="C625" s="6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row>
    <row r="626" spans="1:29" ht="11.25" customHeight="1">
      <c r="A626" s="7"/>
      <c r="B626" s="63"/>
      <c r="C626" s="6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row>
    <row r="627" spans="1:29" ht="11.25" customHeight="1">
      <c r="A627" s="7"/>
      <c r="B627" s="63"/>
      <c r="C627" s="6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row>
    <row r="628" spans="1:29" ht="11.25" customHeight="1">
      <c r="A628" s="7"/>
      <c r="B628" s="63"/>
      <c r="C628" s="6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row>
    <row r="629" spans="1:29" ht="11.25" customHeight="1">
      <c r="A629" s="7"/>
      <c r="B629" s="63"/>
      <c r="C629" s="6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row>
    <row r="630" spans="1:29" ht="11.25" customHeight="1">
      <c r="A630" s="7"/>
      <c r="B630" s="63"/>
      <c r="C630" s="6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row>
    <row r="631" spans="1:29" ht="11.25" customHeight="1">
      <c r="A631" s="7"/>
      <c r="B631" s="63"/>
      <c r="C631" s="6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row>
    <row r="632" spans="1:29" ht="11.25" customHeight="1">
      <c r="A632" s="7"/>
      <c r="B632" s="63"/>
      <c r="C632" s="6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row>
    <row r="633" spans="1:29" ht="11.25" customHeight="1">
      <c r="A633" s="7"/>
      <c r="B633" s="63"/>
      <c r="C633" s="6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row>
    <row r="634" spans="1:29" ht="11.25" customHeight="1">
      <c r="A634" s="7"/>
      <c r="B634" s="63"/>
      <c r="C634" s="6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row>
    <row r="635" spans="1:29" ht="11.25" customHeight="1">
      <c r="A635" s="7"/>
      <c r="B635" s="63"/>
      <c r="C635" s="6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row>
    <row r="636" spans="1:29" ht="11.25" customHeight="1">
      <c r="A636" s="7"/>
      <c r="B636" s="63"/>
      <c r="C636" s="6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row>
    <row r="637" spans="1:29" ht="11.25" customHeight="1">
      <c r="A637" s="7"/>
      <c r="B637" s="63"/>
      <c r="C637" s="6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row>
    <row r="638" spans="1:29" ht="11.25" customHeight="1">
      <c r="A638" s="7"/>
      <c r="B638" s="63"/>
      <c r="C638" s="6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row>
    <row r="639" spans="1:29" ht="11.25" customHeight="1">
      <c r="A639" s="7"/>
      <c r="B639" s="63"/>
      <c r="C639" s="6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row>
    <row r="640" spans="1:29" ht="11.25" customHeight="1">
      <c r="A640" s="7"/>
      <c r="B640" s="63"/>
      <c r="C640" s="6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row>
    <row r="641" spans="1:29" ht="11.25" customHeight="1">
      <c r="A641" s="7"/>
      <c r="B641" s="63"/>
      <c r="C641" s="6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row>
    <row r="642" spans="1:29" ht="11.25" customHeight="1">
      <c r="A642" s="7"/>
      <c r="B642" s="63"/>
      <c r="C642" s="6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row>
    <row r="643" spans="1:29" ht="11.25" customHeight="1">
      <c r="A643" s="7"/>
      <c r="B643" s="63"/>
      <c r="C643" s="6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row>
    <row r="644" spans="1:29" ht="11.25" customHeight="1">
      <c r="A644" s="7"/>
      <c r="B644" s="63"/>
      <c r="C644" s="6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row>
    <row r="645" spans="1:29" ht="11.25" customHeight="1">
      <c r="A645" s="7"/>
      <c r="B645" s="63"/>
      <c r="C645" s="6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row>
    <row r="646" spans="1:29" ht="11.25" customHeight="1">
      <c r="A646" s="7"/>
      <c r="B646" s="63"/>
      <c r="C646" s="6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row>
    <row r="647" spans="1:29" ht="11.25" customHeight="1">
      <c r="A647" s="7"/>
      <c r="B647" s="63"/>
      <c r="C647" s="6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row>
    <row r="648" spans="1:29" ht="11.25" customHeight="1">
      <c r="A648" s="7"/>
      <c r="B648" s="63"/>
      <c r="C648" s="6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row>
    <row r="649" spans="1:29" ht="11.25" customHeight="1">
      <c r="A649" s="7"/>
      <c r="B649" s="63"/>
      <c r="C649" s="6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row>
    <row r="650" spans="1:29" ht="11.25" customHeight="1">
      <c r="A650" s="7"/>
      <c r="B650" s="63"/>
      <c r="C650" s="6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row>
    <row r="651" spans="1:29" ht="11.25" customHeight="1">
      <c r="A651" s="7"/>
      <c r="B651" s="63"/>
      <c r="C651" s="6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row>
    <row r="652" spans="1:29" ht="11.25" customHeight="1">
      <c r="A652" s="7"/>
      <c r="B652" s="63"/>
      <c r="C652" s="6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row>
    <row r="653" spans="1:29" ht="11.25" customHeight="1">
      <c r="A653" s="7"/>
      <c r="B653" s="63"/>
      <c r="C653" s="6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row>
    <row r="654" spans="1:29" ht="11.25" customHeight="1">
      <c r="A654" s="7"/>
      <c r="B654" s="63"/>
      <c r="C654" s="6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row>
    <row r="655" spans="1:29" ht="11.25" customHeight="1">
      <c r="A655" s="7"/>
      <c r="B655" s="63"/>
      <c r="C655" s="6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row>
    <row r="656" spans="1:29" ht="11.25" customHeight="1">
      <c r="A656" s="7"/>
      <c r="B656" s="63"/>
      <c r="C656" s="6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row>
    <row r="657" spans="1:29" ht="11.25" customHeight="1">
      <c r="A657" s="7"/>
      <c r="B657" s="63"/>
      <c r="C657" s="6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row>
    <row r="658" spans="1:29" ht="11.25" customHeight="1">
      <c r="A658" s="7"/>
      <c r="B658" s="63"/>
      <c r="C658" s="6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row>
    <row r="659" spans="1:29" ht="11.25" customHeight="1">
      <c r="A659" s="7"/>
      <c r="B659" s="63"/>
      <c r="C659" s="6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row>
    <row r="660" spans="1:29" ht="11.25" customHeight="1">
      <c r="A660" s="7"/>
      <c r="B660" s="63"/>
      <c r="C660" s="6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row>
    <row r="661" spans="1:29" ht="11.25" customHeight="1">
      <c r="A661" s="7"/>
      <c r="B661" s="63"/>
      <c r="C661" s="6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row>
    <row r="662" spans="1:29" ht="11.25" customHeight="1">
      <c r="A662" s="7"/>
      <c r="B662" s="63"/>
      <c r="C662" s="6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row>
    <row r="663" spans="1:29" ht="11.25" customHeight="1">
      <c r="A663" s="7"/>
      <c r="B663" s="63"/>
      <c r="C663" s="6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row>
    <row r="664" spans="1:29" ht="11.25" customHeight="1">
      <c r="A664" s="7"/>
      <c r="B664" s="63"/>
      <c r="C664" s="6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row>
    <row r="665" spans="1:29" ht="11.25" customHeight="1">
      <c r="A665" s="7"/>
      <c r="B665" s="63"/>
      <c r="C665" s="6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row>
    <row r="666" spans="1:29" ht="11.25" customHeight="1">
      <c r="A666" s="7"/>
      <c r="B666" s="63"/>
      <c r="C666" s="6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row>
    <row r="667" spans="1:29" ht="11.25" customHeight="1">
      <c r="A667" s="7"/>
      <c r="B667" s="63"/>
      <c r="C667" s="6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row>
    <row r="668" spans="1:29" ht="11.25" customHeight="1">
      <c r="A668" s="7"/>
      <c r="B668" s="63"/>
      <c r="C668" s="6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row>
    <row r="669" spans="1:29" ht="11.25" customHeight="1">
      <c r="A669" s="7"/>
      <c r="B669" s="63"/>
      <c r="C669" s="6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row>
    <row r="670" spans="1:29" ht="11.25" customHeight="1">
      <c r="A670" s="7"/>
      <c r="B670" s="63"/>
      <c r="C670" s="6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row>
    <row r="671" spans="1:29" ht="11.25" customHeight="1">
      <c r="A671" s="7"/>
      <c r="B671" s="63"/>
      <c r="C671" s="6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row>
    <row r="672" spans="1:29" ht="11.25" customHeight="1">
      <c r="A672" s="7"/>
      <c r="B672" s="63"/>
      <c r="C672" s="6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row>
    <row r="673" spans="1:29" ht="11.25" customHeight="1">
      <c r="A673" s="7"/>
      <c r="B673" s="63"/>
      <c r="C673" s="6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row>
    <row r="674" spans="1:29" ht="11.25" customHeight="1">
      <c r="A674" s="7"/>
      <c r="B674" s="63"/>
      <c r="C674" s="6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row>
    <row r="675" spans="1:29" ht="11.25" customHeight="1">
      <c r="A675" s="7"/>
      <c r="B675" s="63"/>
      <c r="C675" s="6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row>
    <row r="676" spans="1:29" ht="11.25" customHeight="1">
      <c r="A676" s="7"/>
      <c r="B676" s="63"/>
      <c r="C676" s="6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row>
    <row r="677" spans="1:29" ht="11.25" customHeight="1">
      <c r="A677" s="7"/>
      <c r="B677" s="63"/>
      <c r="C677" s="6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row>
    <row r="678" spans="1:29" ht="11.25" customHeight="1">
      <c r="A678" s="7"/>
      <c r="B678" s="63"/>
      <c r="C678" s="6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row>
    <row r="679" spans="1:29" ht="11.25" customHeight="1">
      <c r="A679" s="7"/>
      <c r="B679" s="63"/>
      <c r="C679" s="6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row>
    <row r="680" spans="1:29" ht="11.25" customHeight="1">
      <c r="A680" s="7"/>
      <c r="B680" s="63"/>
      <c r="C680" s="6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row>
    <row r="681" spans="1:29" ht="11.25" customHeight="1">
      <c r="A681" s="7"/>
      <c r="B681" s="63"/>
      <c r="C681" s="6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row>
    <row r="682" spans="1:29" ht="11.25" customHeight="1">
      <c r="A682" s="7"/>
      <c r="B682" s="63"/>
      <c r="C682" s="6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row>
    <row r="683" spans="1:29" ht="11.25" customHeight="1">
      <c r="A683" s="7"/>
      <c r="B683" s="63"/>
      <c r="C683" s="6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row>
    <row r="684" spans="1:29" ht="11.25" customHeight="1">
      <c r="A684" s="7"/>
      <c r="B684" s="63"/>
      <c r="C684" s="6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row>
    <row r="685" spans="1:29" ht="11.25" customHeight="1">
      <c r="A685" s="7"/>
      <c r="B685" s="63"/>
      <c r="C685" s="6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row>
    <row r="686" spans="1:29" ht="11.25" customHeight="1">
      <c r="A686" s="7"/>
      <c r="B686" s="63"/>
      <c r="C686" s="6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row>
    <row r="687" spans="1:29" ht="11.25" customHeight="1">
      <c r="A687" s="7"/>
      <c r="B687" s="63"/>
      <c r="C687" s="6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row>
    <row r="688" spans="1:29" ht="11.25" customHeight="1">
      <c r="A688" s="7"/>
      <c r="B688" s="63"/>
      <c r="C688" s="6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row>
    <row r="689" spans="1:29" ht="11.25" customHeight="1">
      <c r="A689" s="7"/>
      <c r="B689" s="63"/>
      <c r="C689" s="6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row>
    <row r="690" spans="1:29" ht="11.25" customHeight="1">
      <c r="A690" s="7"/>
      <c r="B690" s="63"/>
      <c r="C690" s="6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row>
    <row r="691" spans="1:29" ht="11.25" customHeight="1">
      <c r="A691" s="7"/>
      <c r="B691" s="63"/>
      <c r="C691" s="6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row>
    <row r="692" spans="1:29" ht="11.25" customHeight="1">
      <c r="A692" s="7"/>
      <c r="B692" s="63"/>
      <c r="C692" s="6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row>
    <row r="693" spans="1:29" ht="11.25" customHeight="1">
      <c r="A693" s="7"/>
      <c r="B693" s="63"/>
      <c r="C693" s="6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row>
    <row r="694" spans="1:29" ht="11.25" customHeight="1">
      <c r="A694" s="7"/>
      <c r="B694" s="63"/>
      <c r="C694" s="6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row>
    <row r="695" spans="1:29" ht="11.25" customHeight="1">
      <c r="A695" s="7"/>
      <c r="B695" s="63"/>
      <c r="C695" s="6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row>
    <row r="696" spans="1:29" ht="11.25" customHeight="1">
      <c r="A696" s="7"/>
      <c r="B696" s="63"/>
      <c r="C696" s="6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row>
    <row r="697" spans="1:29" ht="11.25" customHeight="1">
      <c r="A697" s="7"/>
      <c r="B697" s="63"/>
      <c r="C697" s="6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row>
    <row r="698" spans="1:29" ht="11.25" customHeight="1">
      <c r="A698" s="7"/>
      <c r="B698" s="63"/>
      <c r="C698" s="6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row>
    <row r="699" spans="1:29" ht="11.25" customHeight="1">
      <c r="A699" s="7"/>
      <c r="B699" s="63"/>
      <c r="C699" s="6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row>
    <row r="700" spans="1:29" ht="11.25" customHeight="1">
      <c r="A700" s="7"/>
      <c r="B700" s="63"/>
      <c r="C700" s="6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row>
    <row r="701" spans="1:29" ht="11.25" customHeight="1">
      <c r="A701" s="7"/>
      <c r="B701" s="63"/>
      <c r="C701" s="6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row>
    <row r="702" spans="1:29" ht="11.25" customHeight="1">
      <c r="A702" s="7"/>
      <c r="B702" s="63"/>
      <c r="C702" s="6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row>
    <row r="703" spans="1:29" ht="11.25" customHeight="1">
      <c r="A703" s="7"/>
      <c r="B703" s="63"/>
      <c r="C703" s="6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row>
    <row r="704" spans="1:29" ht="11.25" customHeight="1">
      <c r="A704" s="7"/>
      <c r="B704" s="63"/>
      <c r="C704" s="6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row>
    <row r="705" spans="1:29" ht="11.25" customHeight="1">
      <c r="A705" s="7"/>
      <c r="B705" s="63"/>
      <c r="C705" s="6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row>
    <row r="706" spans="1:29" ht="11.25" customHeight="1">
      <c r="A706" s="7"/>
      <c r="B706" s="63"/>
      <c r="C706" s="6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row>
    <row r="707" spans="1:29" ht="11.25" customHeight="1">
      <c r="A707" s="7"/>
      <c r="B707" s="63"/>
      <c r="C707" s="6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row>
    <row r="708" spans="1:29" ht="11.25" customHeight="1">
      <c r="A708" s="7"/>
      <c r="B708" s="63"/>
      <c r="C708" s="6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row>
    <row r="709" spans="1:29" ht="11.25" customHeight="1">
      <c r="A709" s="7"/>
      <c r="B709" s="63"/>
      <c r="C709" s="6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row>
    <row r="710" spans="1:29" ht="11.25" customHeight="1">
      <c r="A710" s="7"/>
      <c r="B710" s="63"/>
      <c r="C710" s="6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row>
    <row r="711" spans="1:29" ht="11.25" customHeight="1">
      <c r="A711" s="7"/>
      <c r="B711" s="63"/>
      <c r="C711" s="6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row>
    <row r="712" spans="1:29" ht="11.25" customHeight="1">
      <c r="A712" s="7"/>
      <c r="B712" s="63"/>
      <c r="C712" s="6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row>
    <row r="713" spans="1:29" ht="11.25" customHeight="1">
      <c r="A713" s="7"/>
      <c r="B713" s="63"/>
      <c r="C713" s="6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row>
    <row r="714" spans="1:29" ht="11.25" customHeight="1">
      <c r="A714" s="7"/>
      <c r="B714" s="63"/>
      <c r="C714" s="6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row>
    <row r="715" spans="1:29" ht="11.25" customHeight="1">
      <c r="A715" s="7"/>
      <c r="B715" s="63"/>
      <c r="C715" s="6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row>
    <row r="716" spans="1:29" ht="11.25" customHeight="1">
      <c r="A716" s="7"/>
      <c r="B716" s="63"/>
      <c r="C716" s="6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row>
    <row r="717" spans="1:29" ht="11.25" customHeight="1">
      <c r="A717" s="7"/>
      <c r="B717" s="63"/>
      <c r="C717" s="6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row>
    <row r="718" spans="1:29" ht="11.25" customHeight="1">
      <c r="A718" s="7"/>
      <c r="B718" s="63"/>
      <c r="C718" s="6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row>
    <row r="719" spans="1:29" ht="11.25" customHeight="1">
      <c r="A719" s="7"/>
      <c r="B719" s="63"/>
      <c r="C719" s="6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row>
    <row r="720" spans="1:29" ht="11.25" customHeight="1">
      <c r="A720" s="7"/>
      <c r="B720" s="63"/>
      <c r="C720" s="6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row>
    <row r="721" spans="1:29" ht="11.25" customHeight="1">
      <c r="A721" s="7"/>
      <c r="B721" s="63"/>
      <c r="C721" s="6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row>
    <row r="722" spans="1:29" ht="11.25" customHeight="1">
      <c r="A722" s="7"/>
      <c r="B722" s="63"/>
      <c r="C722" s="6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row>
    <row r="723" spans="1:29" ht="11.25" customHeight="1">
      <c r="A723" s="7"/>
      <c r="B723" s="63"/>
      <c r="C723" s="6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row>
    <row r="724" spans="1:29" ht="11.25" customHeight="1">
      <c r="A724" s="7"/>
      <c r="B724" s="63"/>
      <c r="C724" s="6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row>
    <row r="725" spans="1:29" ht="11.25" customHeight="1">
      <c r="A725" s="7"/>
      <c r="B725" s="63"/>
      <c r="C725" s="6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row>
    <row r="726" spans="1:29" ht="11.25" customHeight="1">
      <c r="A726" s="7"/>
      <c r="B726" s="63"/>
      <c r="C726" s="6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row>
    <row r="727" spans="1:29" ht="11.25" customHeight="1">
      <c r="A727" s="7"/>
      <c r="B727" s="63"/>
      <c r="C727" s="6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row>
    <row r="728" spans="1:29" ht="11.25" customHeight="1">
      <c r="A728" s="7"/>
      <c r="B728" s="63"/>
      <c r="C728" s="6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row>
    <row r="729" spans="1:29" ht="11.25" customHeight="1">
      <c r="A729" s="7"/>
      <c r="B729" s="63"/>
      <c r="C729" s="6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row>
    <row r="730" spans="1:29" ht="11.25" customHeight="1">
      <c r="A730" s="7"/>
      <c r="B730" s="63"/>
      <c r="C730" s="6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row>
    <row r="731" spans="1:29" ht="11.25" customHeight="1">
      <c r="A731" s="7"/>
      <c r="B731" s="63"/>
      <c r="C731" s="6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row>
    <row r="732" spans="1:29" ht="11.25" customHeight="1">
      <c r="A732" s="7"/>
      <c r="B732" s="63"/>
      <c r="C732" s="6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row>
    <row r="733" spans="1:29" ht="11.25" customHeight="1">
      <c r="A733" s="7"/>
      <c r="B733" s="63"/>
      <c r="C733" s="6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row>
    <row r="734" spans="1:29" ht="11.25" customHeight="1">
      <c r="A734" s="7"/>
      <c r="B734" s="63"/>
      <c r="C734" s="6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row>
    <row r="735" spans="1:29" ht="11.25" customHeight="1">
      <c r="A735" s="7"/>
      <c r="B735" s="63"/>
      <c r="C735" s="6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row>
    <row r="736" spans="1:29" ht="11.25" customHeight="1">
      <c r="A736" s="7"/>
      <c r="B736" s="63"/>
      <c r="C736" s="6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row>
    <row r="737" spans="1:29" ht="11.25" customHeight="1">
      <c r="A737" s="7"/>
      <c r="B737" s="63"/>
      <c r="C737" s="6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row>
    <row r="738" spans="1:29" ht="11.25" customHeight="1">
      <c r="A738" s="7"/>
      <c r="B738" s="63"/>
      <c r="C738" s="6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row>
    <row r="739" spans="1:29" ht="11.25" customHeight="1">
      <c r="A739" s="7"/>
      <c r="B739" s="63"/>
      <c r="C739" s="6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row>
    <row r="740" spans="1:29" ht="11.25" customHeight="1">
      <c r="A740" s="7"/>
      <c r="B740" s="63"/>
      <c r="C740" s="6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row>
    <row r="741" spans="1:29" ht="11.25" customHeight="1">
      <c r="A741" s="7"/>
      <c r="B741" s="63"/>
      <c r="C741" s="6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row>
    <row r="742" spans="1:29" ht="11.25" customHeight="1">
      <c r="A742" s="7"/>
      <c r="B742" s="63"/>
      <c r="C742" s="6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row>
    <row r="743" spans="1:29" ht="11.25" customHeight="1">
      <c r="A743" s="7"/>
      <c r="B743" s="63"/>
      <c r="C743" s="6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row>
    <row r="744" spans="1:29" ht="11.25" customHeight="1">
      <c r="A744" s="7"/>
      <c r="B744" s="63"/>
      <c r="C744" s="6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row>
    <row r="745" spans="1:29" ht="11.25" customHeight="1">
      <c r="A745" s="7"/>
      <c r="B745" s="63"/>
      <c r="C745" s="6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row>
    <row r="746" spans="1:29" ht="11.25" customHeight="1">
      <c r="A746" s="7"/>
      <c r="B746" s="63"/>
      <c r="C746" s="6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row>
    <row r="747" spans="1:29" ht="11.25" customHeight="1">
      <c r="A747" s="7"/>
      <c r="B747" s="63"/>
      <c r="C747" s="6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row>
    <row r="748" spans="1:29" ht="11.25" customHeight="1">
      <c r="A748" s="7"/>
      <c r="B748" s="63"/>
      <c r="C748" s="6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row>
    <row r="749" spans="1:29" ht="11.25" customHeight="1">
      <c r="A749" s="7"/>
      <c r="B749" s="63"/>
      <c r="C749" s="6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row>
    <row r="750" spans="1:29" ht="11.25" customHeight="1">
      <c r="A750" s="7"/>
      <c r="B750" s="63"/>
      <c r="C750" s="6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row>
    <row r="751" spans="1:29" ht="11.25" customHeight="1">
      <c r="A751" s="7"/>
      <c r="B751" s="63"/>
      <c r="C751" s="6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row>
    <row r="752" spans="1:29" ht="11.25" customHeight="1">
      <c r="A752" s="7"/>
      <c r="B752" s="63"/>
      <c r="C752" s="6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row>
    <row r="753" spans="1:29" ht="11.25" customHeight="1">
      <c r="A753" s="7"/>
      <c r="B753" s="63"/>
      <c r="C753" s="6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row>
    <row r="754" spans="1:29" ht="11.25" customHeight="1">
      <c r="A754" s="7"/>
      <c r="B754" s="63"/>
      <c r="C754" s="6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row>
    <row r="755" spans="1:29" ht="11.25" customHeight="1">
      <c r="A755" s="7"/>
      <c r="B755" s="63"/>
      <c r="C755" s="6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row>
    <row r="756" spans="1:29" ht="11.25" customHeight="1">
      <c r="A756" s="7"/>
      <c r="B756" s="63"/>
      <c r="C756" s="6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row>
    <row r="757" spans="1:29" ht="11.25" customHeight="1">
      <c r="A757" s="7"/>
      <c r="B757" s="63"/>
      <c r="C757" s="6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row>
    <row r="758" spans="1:29" ht="11.25" customHeight="1">
      <c r="A758" s="7"/>
      <c r="B758" s="63"/>
      <c r="C758" s="6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row>
    <row r="759" spans="1:29" ht="11.25" customHeight="1">
      <c r="A759" s="7"/>
      <c r="B759" s="63"/>
      <c r="C759" s="6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row>
    <row r="760" spans="1:29" ht="11.25" customHeight="1">
      <c r="A760" s="7"/>
      <c r="B760" s="63"/>
      <c r="C760" s="6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row>
    <row r="761" spans="1:29" ht="11.25" customHeight="1">
      <c r="A761" s="7"/>
      <c r="B761" s="63"/>
      <c r="C761" s="6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row>
    <row r="762" spans="1:29" ht="11.25" customHeight="1">
      <c r="A762" s="7"/>
      <c r="B762" s="63"/>
      <c r="C762" s="6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row>
    <row r="763" spans="1:29" ht="11.25" customHeight="1">
      <c r="A763" s="7"/>
      <c r="B763" s="63"/>
      <c r="C763" s="6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row>
    <row r="764" spans="1:29" ht="11.25" customHeight="1">
      <c r="A764" s="7"/>
      <c r="B764" s="63"/>
      <c r="C764" s="6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row>
    <row r="765" spans="1:29" ht="11.25" customHeight="1">
      <c r="A765" s="7"/>
      <c r="B765" s="63"/>
      <c r="C765" s="6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row>
    <row r="766" spans="1:29" ht="11.25" customHeight="1">
      <c r="A766" s="7"/>
      <c r="B766" s="63"/>
      <c r="C766" s="6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row>
    <row r="767" spans="1:29" ht="11.25" customHeight="1">
      <c r="A767" s="7"/>
      <c r="B767" s="63"/>
      <c r="C767" s="6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row>
    <row r="768" spans="1:29" ht="11.25" customHeight="1">
      <c r="A768" s="7"/>
      <c r="B768" s="63"/>
      <c r="C768" s="6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row>
    <row r="769" spans="1:29" ht="11.25" customHeight="1">
      <c r="A769" s="7"/>
      <c r="B769" s="63"/>
      <c r="C769" s="6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row>
    <row r="770" spans="1:29" ht="11.25" customHeight="1">
      <c r="A770" s="7"/>
      <c r="B770" s="63"/>
      <c r="C770" s="6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row>
    <row r="771" spans="1:29" ht="11.25" customHeight="1">
      <c r="A771" s="7"/>
      <c r="B771" s="63"/>
      <c r="C771" s="6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row>
    <row r="772" spans="1:29" ht="11.25" customHeight="1">
      <c r="A772" s="7"/>
      <c r="B772" s="63"/>
      <c r="C772" s="6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row>
    <row r="773" spans="1:29" ht="11.25" customHeight="1">
      <c r="A773" s="7"/>
      <c r="B773" s="63"/>
      <c r="C773" s="6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row>
    <row r="774" spans="1:29" ht="11.25" customHeight="1">
      <c r="A774" s="7"/>
      <c r="B774" s="63"/>
      <c r="C774" s="6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row>
    <row r="775" spans="1:29" ht="11.25" customHeight="1">
      <c r="A775" s="7"/>
      <c r="B775" s="63"/>
      <c r="C775" s="6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row>
    <row r="776" spans="1:29" ht="11.25" customHeight="1">
      <c r="A776" s="7"/>
      <c r="B776" s="63"/>
      <c r="C776" s="6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row>
    <row r="777" spans="1:29" ht="11.25" customHeight="1">
      <c r="A777" s="7"/>
      <c r="B777" s="63"/>
      <c r="C777" s="6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row>
    <row r="778" spans="1:29" ht="11.25" customHeight="1">
      <c r="A778" s="7"/>
      <c r="B778" s="63"/>
      <c r="C778" s="6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row>
    <row r="779" spans="1:29" ht="11.25" customHeight="1">
      <c r="A779" s="7"/>
      <c r="B779" s="63"/>
      <c r="C779" s="6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row>
    <row r="780" spans="1:29" ht="11.25" customHeight="1">
      <c r="A780" s="7"/>
      <c r="B780" s="63"/>
      <c r="C780" s="6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row>
    <row r="781" spans="1:29" ht="11.25" customHeight="1">
      <c r="A781" s="7"/>
      <c r="B781" s="63"/>
      <c r="C781" s="6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row>
    <row r="782" spans="1:29" ht="11.25" customHeight="1">
      <c r="A782" s="7"/>
      <c r="B782" s="63"/>
      <c r="C782" s="6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row>
    <row r="783" spans="1:29" ht="11.25" customHeight="1">
      <c r="A783" s="7"/>
      <c r="B783" s="63"/>
      <c r="C783" s="6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row>
    <row r="784" spans="1:29" ht="11.25" customHeight="1">
      <c r="A784" s="7"/>
      <c r="B784" s="63"/>
      <c r="C784" s="6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row>
    <row r="785" spans="1:29" ht="11.25" customHeight="1">
      <c r="A785" s="7"/>
      <c r="B785" s="63"/>
      <c r="C785" s="6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row>
    <row r="786" spans="1:29" ht="11.25" customHeight="1">
      <c r="A786" s="7"/>
      <c r="B786" s="63"/>
      <c r="C786" s="6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row>
    <row r="787" spans="1:29" ht="11.25" customHeight="1">
      <c r="A787" s="7"/>
      <c r="B787" s="63"/>
      <c r="C787" s="6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row>
    <row r="788" spans="1:29" ht="11.25" customHeight="1">
      <c r="A788" s="7"/>
      <c r="B788" s="63"/>
      <c r="C788" s="6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row>
    <row r="789" spans="1:29" ht="11.25" customHeight="1">
      <c r="A789" s="7"/>
      <c r="B789" s="63"/>
      <c r="C789" s="6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row>
    <row r="790" spans="1:29" ht="11.25" customHeight="1">
      <c r="A790" s="7"/>
      <c r="B790" s="63"/>
      <c r="C790" s="6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row>
    <row r="791" spans="1:29" ht="11.25" customHeight="1">
      <c r="A791" s="7"/>
      <c r="B791" s="63"/>
      <c r="C791" s="6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row>
    <row r="792" spans="1:29" ht="11.25" customHeight="1">
      <c r="A792" s="7"/>
      <c r="B792" s="63"/>
      <c r="C792" s="6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row>
    <row r="793" spans="1:29" ht="11.25" customHeight="1">
      <c r="A793" s="7"/>
      <c r="B793" s="63"/>
      <c r="C793" s="6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row>
    <row r="794" spans="1:29" ht="11.25" customHeight="1">
      <c r="A794" s="7"/>
      <c r="B794" s="63"/>
      <c r="C794" s="6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row>
    <row r="795" spans="1:29" ht="11.25" customHeight="1">
      <c r="A795" s="7"/>
      <c r="B795" s="63"/>
      <c r="C795" s="6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row>
    <row r="796" spans="1:29" ht="11.25" customHeight="1">
      <c r="A796" s="7"/>
      <c r="B796" s="63"/>
      <c r="C796" s="6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row>
    <row r="797" spans="1:29" ht="11.25" customHeight="1">
      <c r="A797" s="7"/>
      <c r="B797" s="63"/>
      <c r="C797" s="6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row>
    <row r="798" spans="1:29" ht="11.25" customHeight="1">
      <c r="A798" s="7"/>
      <c r="B798" s="63"/>
      <c r="C798" s="6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row>
    <row r="799" spans="1:29" ht="11.25" customHeight="1">
      <c r="A799" s="7"/>
      <c r="B799" s="63"/>
      <c r="C799" s="6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row>
    <row r="800" spans="1:29" ht="11.25" customHeight="1">
      <c r="A800" s="7"/>
      <c r="B800" s="63"/>
      <c r="C800" s="6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row>
    <row r="801" spans="1:29" ht="11.25" customHeight="1">
      <c r="A801" s="7"/>
      <c r="B801" s="63"/>
      <c r="C801" s="6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row>
    <row r="802" spans="1:29" ht="11.25" customHeight="1">
      <c r="A802" s="7"/>
      <c r="B802" s="63"/>
      <c r="C802" s="6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row>
    <row r="803" spans="1:29" ht="11.25" customHeight="1">
      <c r="A803" s="7"/>
      <c r="B803" s="63"/>
      <c r="C803" s="6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row>
    <row r="804" spans="1:29" ht="11.25" customHeight="1">
      <c r="A804" s="7"/>
      <c r="B804" s="63"/>
      <c r="C804" s="6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row>
    <row r="805" spans="1:29" ht="11.25" customHeight="1">
      <c r="A805" s="7"/>
      <c r="B805" s="63"/>
      <c r="C805" s="6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row>
    <row r="806" spans="1:29" ht="11.25" customHeight="1">
      <c r="A806" s="7"/>
      <c r="B806" s="63"/>
      <c r="C806" s="6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row>
    <row r="807" spans="1:29" ht="11.25" customHeight="1">
      <c r="A807" s="7"/>
      <c r="B807" s="63"/>
      <c r="C807" s="6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row>
    <row r="808" spans="1:29" ht="11.25" customHeight="1">
      <c r="A808" s="7"/>
      <c r="B808" s="63"/>
      <c r="C808" s="6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row>
    <row r="809" spans="1:29" ht="11.25" customHeight="1">
      <c r="A809" s="7"/>
      <c r="B809" s="63"/>
      <c r="C809" s="6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row>
    <row r="810" spans="1:29" ht="11.25" customHeight="1">
      <c r="A810" s="7"/>
      <c r="B810" s="63"/>
      <c r="C810" s="6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row>
    <row r="811" spans="1:29" ht="11.25" customHeight="1">
      <c r="A811" s="7"/>
      <c r="B811" s="63"/>
      <c r="C811" s="6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row>
    <row r="812" spans="1:29" ht="11.25" customHeight="1">
      <c r="A812" s="7"/>
      <c r="B812" s="63"/>
      <c r="C812" s="6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row>
    <row r="813" spans="1:29" ht="11.25" customHeight="1">
      <c r="A813" s="7"/>
      <c r="B813" s="63"/>
      <c r="C813" s="6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row>
    <row r="814" spans="1:29" ht="11.25" customHeight="1">
      <c r="A814" s="7"/>
      <c r="B814" s="63"/>
      <c r="C814" s="6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row>
    <row r="815" spans="1:29" ht="11.25" customHeight="1">
      <c r="A815" s="7"/>
      <c r="B815" s="63"/>
      <c r="C815" s="6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row>
    <row r="816" spans="1:29" ht="11.25" customHeight="1">
      <c r="A816" s="7"/>
      <c r="B816" s="63"/>
      <c r="C816" s="6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row>
    <row r="817" spans="1:29" ht="11.25" customHeight="1">
      <c r="A817" s="7"/>
      <c r="B817" s="63"/>
      <c r="C817" s="6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row>
    <row r="818" spans="1:29" ht="11.25" customHeight="1">
      <c r="A818" s="7"/>
      <c r="B818" s="63"/>
      <c r="C818" s="6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row>
    <row r="819" spans="1:29" ht="11.25" customHeight="1">
      <c r="A819" s="7"/>
      <c r="B819" s="63"/>
      <c r="C819" s="6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row>
    <row r="820" spans="1:29" ht="11.25" customHeight="1">
      <c r="A820" s="7"/>
      <c r="B820" s="63"/>
      <c r="C820" s="6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row>
    <row r="821" spans="1:29" ht="11.25" customHeight="1">
      <c r="A821" s="7"/>
      <c r="B821" s="63"/>
      <c r="C821" s="6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row>
    <row r="822" spans="1:29" ht="11.25" customHeight="1">
      <c r="A822" s="7"/>
      <c r="B822" s="63"/>
      <c r="C822" s="6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row>
    <row r="823" spans="1:29" ht="11.25" customHeight="1">
      <c r="A823" s="7"/>
      <c r="B823" s="63"/>
      <c r="C823" s="6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row>
    <row r="824" spans="1:29" ht="11.25" customHeight="1">
      <c r="A824" s="7"/>
      <c r="B824" s="63"/>
      <c r="C824" s="6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row>
    <row r="825" spans="1:29" ht="11.25" customHeight="1">
      <c r="A825" s="7"/>
      <c r="B825" s="63"/>
      <c r="C825" s="6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row>
    <row r="826" spans="1:29" ht="11.25" customHeight="1">
      <c r="A826" s="7"/>
      <c r="B826" s="63"/>
      <c r="C826" s="6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row>
    <row r="827" spans="1:29" ht="11.25" customHeight="1">
      <c r="A827" s="7"/>
      <c r="B827" s="63"/>
      <c r="C827" s="6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row>
    <row r="828" spans="1:29" ht="11.25" customHeight="1">
      <c r="A828" s="7"/>
      <c r="B828" s="63"/>
      <c r="C828" s="6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row>
    <row r="829" spans="1:29" ht="11.25" customHeight="1">
      <c r="A829" s="7"/>
      <c r="B829" s="63"/>
      <c r="C829" s="6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row>
    <row r="830" spans="1:29" ht="11.25" customHeight="1">
      <c r="A830" s="7"/>
      <c r="B830" s="63"/>
      <c r="C830" s="6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row>
    <row r="831" spans="1:29" ht="11.25" customHeight="1">
      <c r="A831" s="7"/>
      <c r="B831" s="63"/>
      <c r="C831" s="6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row>
    <row r="832" spans="1:29" ht="11.25" customHeight="1">
      <c r="A832" s="7"/>
      <c r="B832" s="63"/>
      <c r="C832" s="6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row>
    <row r="833" spans="1:29" ht="11.25" customHeight="1">
      <c r="A833" s="7"/>
      <c r="B833" s="63"/>
      <c r="C833" s="6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row>
    <row r="834" spans="1:29" ht="11.25" customHeight="1">
      <c r="A834" s="7"/>
      <c r="B834" s="63"/>
      <c r="C834" s="6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row>
    <row r="835" spans="1:29" ht="11.25" customHeight="1">
      <c r="A835" s="7"/>
      <c r="B835" s="63"/>
      <c r="C835" s="6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row>
    <row r="836" spans="1:29" ht="11.25" customHeight="1">
      <c r="A836" s="7"/>
      <c r="B836" s="63"/>
      <c r="C836" s="6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row>
    <row r="837" spans="1:29" ht="11.25" customHeight="1">
      <c r="A837" s="7"/>
      <c r="B837" s="63"/>
      <c r="C837" s="6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row>
    <row r="838" spans="1:29" ht="11.25" customHeight="1">
      <c r="A838" s="7"/>
      <c r="B838" s="63"/>
      <c r="C838" s="6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row>
    <row r="839" spans="1:29" ht="11.25" customHeight="1">
      <c r="A839" s="7"/>
      <c r="B839" s="63"/>
      <c r="C839" s="6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row>
    <row r="840" spans="1:29" ht="11.25" customHeight="1">
      <c r="A840" s="7"/>
      <c r="B840" s="63"/>
      <c r="C840" s="6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row>
    <row r="841" spans="1:29" ht="11.25" customHeight="1">
      <c r="A841" s="7"/>
      <c r="B841" s="63"/>
      <c r="C841" s="6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row>
    <row r="842" spans="1:29" ht="11.25" customHeight="1">
      <c r="A842" s="7"/>
      <c r="B842" s="63"/>
      <c r="C842" s="6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row>
    <row r="843" spans="1:29" ht="11.25" customHeight="1">
      <c r="A843" s="7"/>
      <c r="B843" s="63"/>
      <c r="C843" s="6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row>
    <row r="844" spans="1:29" ht="11.25" customHeight="1">
      <c r="A844" s="7"/>
      <c r="B844" s="63"/>
      <c r="C844" s="6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row>
    <row r="845" spans="1:29" ht="11.25" customHeight="1">
      <c r="A845" s="7"/>
      <c r="B845" s="63"/>
      <c r="C845" s="6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row>
    <row r="846" spans="1:29" ht="11.25" customHeight="1">
      <c r="A846" s="7"/>
      <c r="B846" s="63"/>
      <c r="C846" s="6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row>
    <row r="847" spans="1:29" ht="11.25" customHeight="1">
      <c r="A847" s="7"/>
      <c r="B847" s="63"/>
      <c r="C847" s="6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row>
    <row r="848" spans="1:29" ht="11.25" customHeight="1">
      <c r="A848" s="7"/>
      <c r="B848" s="63"/>
      <c r="C848" s="6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row>
    <row r="849" spans="1:29" ht="11.25" customHeight="1">
      <c r="A849" s="7"/>
      <c r="B849" s="63"/>
      <c r="C849" s="6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row>
    <row r="850" spans="1:29" ht="11.25" customHeight="1">
      <c r="A850" s="7"/>
      <c r="B850" s="63"/>
      <c r="C850" s="6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row>
    <row r="851" spans="1:29" ht="11.25" customHeight="1">
      <c r="A851" s="7"/>
      <c r="B851" s="63"/>
      <c r="C851" s="6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row>
    <row r="852" spans="1:29" ht="11.25" customHeight="1">
      <c r="A852" s="7"/>
      <c r="B852" s="63"/>
      <c r="C852" s="6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row>
    <row r="853" spans="1:29" ht="11.25" customHeight="1">
      <c r="A853" s="7"/>
      <c r="B853" s="63"/>
      <c r="C853" s="6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row>
    <row r="854" spans="1:29" ht="11.25" customHeight="1">
      <c r="A854" s="7"/>
      <c r="B854" s="63"/>
      <c r="C854" s="6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row>
    <row r="855" spans="1:29" ht="11.25" customHeight="1">
      <c r="A855" s="7"/>
      <c r="B855" s="63"/>
      <c r="C855" s="6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row>
    <row r="856" spans="1:29" ht="11.25" customHeight="1">
      <c r="A856" s="7"/>
      <c r="B856" s="63"/>
      <c r="C856" s="6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row>
    <row r="857" spans="1:29" ht="11.25" customHeight="1">
      <c r="A857" s="7"/>
      <c r="B857" s="63"/>
      <c r="C857" s="6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row>
    <row r="858" spans="1:29" ht="11.25" customHeight="1">
      <c r="A858" s="7"/>
      <c r="B858" s="63"/>
      <c r="C858" s="6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row>
    <row r="859" spans="1:29" ht="11.25" customHeight="1">
      <c r="A859" s="7"/>
      <c r="B859" s="63"/>
      <c r="C859" s="6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row>
    <row r="860" spans="1:29" ht="11.25" customHeight="1">
      <c r="A860" s="7"/>
      <c r="B860" s="63"/>
      <c r="C860" s="6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row>
    <row r="861" spans="1:29" ht="11.25" customHeight="1">
      <c r="A861" s="7"/>
      <c r="B861" s="63"/>
      <c r="C861" s="6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row>
    <row r="862" spans="1:29" ht="11.25" customHeight="1">
      <c r="A862" s="7"/>
      <c r="B862" s="63"/>
      <c r="C862" s="6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row>
    <row r="863" spans="1:29" ht="11.25" customHeight="1">
      <c r="A863" s="7"/>
      <c r="B863" s="63"/>
      <c r="C863" s="6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row>
    <row r="864" spans="1:29" ht="11.25" customHeight="1">
      <c r="A864" s="7"/>
      <c r="B864" s="63"/>
      <c r="C864" s="6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row>
    <row r="865" spans="1:29" ht="11.25" customHeight="1">
      <c r="A865" s="7"/>
      <c r="B865" s="63"/>
      <c r="C865" s="6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row>
    <row r="866" spans="1:29" ht="11.25" customHeight="1">
      <c r="A866" s="7"/>
      <c r="B866" s="63"/>
      <c r="C866" s="6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row>
    <row r="867" spans="1:29" ht="11.25" customHeight="1">
      <c r="A867" s="7"/>
      <c r="B867" s="63"/>
      <c r="C867" s="6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row>
    <row r="868" spans="1:29" ht="11.25" customHeight="1">
      <c r="A868" s="7"/>
      <c r="B868" s="63"/>
      <c r="C868" s="6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row>
    <row r="869" spans="1:29" ht="11.25" customHeight="1">
      <c r="A869" s="7"/>
      <c r="B869" s="63"/>
      <c r="C869" s="6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row>
    <row r="870" spans="1:29" ht="11.25" customHeight="1">
      <c r="A870" s="7"/>
      <c r="B870" s="63"/>
      <c r="C870" s="6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row>
    <row r="871" spans="1:29" ht="11.25" customHeight="1">
      <c r="A871" s="7"/>
      <c r="B871" s="63"/>
      <c r="C871" s="6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row>
    <row r="872" spans="1:29" ht="11.25" customHeight="1">
      <c r="A872" s="7"/>
      <c r="B872" s="63"/>
      <c r="C872" s="6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row>
    <row r="873" spans="1:29" ht="11.25" customHeight="1">
      <c r="A873" s="7"/>
      <c r="B873" s="63"/>
      <c r="C873" s="6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row>
    <row r="874" spans="1:29" ht="11.25" customHeight="1">
      <c r="A874" s="7"/>
      <c r="B874" s="63"/>
      <c r="C874" s="6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row>
    <row r="875" spans="1:29" ht="11.25" customHeight="1">
      <c r="A875" s="7"/>
      <c r="B875" s="63"/>
      <c r="C875" s="6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row>
    <row r="876" spans="1:29" ht="11.25" customHeight="1">
      <c r="A876" s="7"/>
      <c r="B876" s="63"/>
      <c r="C876" s="6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row>
    <row r="877" spans="1:29" ht="11.25" customHeight="1">
      <c r="A877" s="7"/>
      <c r="B877" s="63"/>
      <c r="C877" s="6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row>
    <row r="878" spans="1:29" ht="11.25" customHeight="1">
      <c r="A878" s="7"/>
      <c r="B878" s="63"/>
      <c r="C878" s="6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row>
    <row r="879" spans="1:29" ht="11.25" customHeight="1">
      <c r="A879" s="7"/>
      <c r="B879" s="63"/>
      <c r="C879" s="6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row>
    <row r="880" spans="1:29" ht="11.25" customHeight="1">
      <c r="A880" s="7"/>
      <c r="B880" s="63"/>
      <c r="C880" s="6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row>
    <row r="881" spans="1:29" ht="11.25" customHeight="1">
      <c r="A881" s="7"/>
      <c r="B881" s="63"/>
      <c r="C881" s="6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row>
    <row r="882" spans="1:29" ht="11.25" customHeight="1">
      <c r="A882" s="7"/>
      <c r="B882" s="63"/>
      <c r="C882" s="6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row>
    <row r="883" spans="1:29" ht="11.25" customHeight="1">
      <c r="A883" s="7"/>
      <c r="B883" s="63"/>
      <c r="C883" s="6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row>
    <row r="884" spans="1:29" ht="11.25" customHeight="1">
      <c r="A884" s="7"/>
      <c r="B884" s="63"/>
      <c r="C884" s="6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row>
    <row r="885" spans="1:29" ht="11.25" customHeight="1">
      <c r="A885" s="7"/>
      <c r="B885" s="63"/>
      <c r="C885" s="6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row>
    <row r="886" spans="1:29" ht="11.25" customHeight="1">
      <c r="A886" s="7"/>
      <c r="B886" s="63"/>
      <c r="C886" s="6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row>
    <row r="887" spans="1:29" ht="11.25" customHeight="1">
      <c r="A887" s="7"/>
      <c r="B887" s="63"/>
      <c r="C887" s="6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row>
    <row r="888" spans="1:29" ht="11.25" customHeight="1">
      <c r="A888" s="7"/>
      <c r="B888" s="63"/>
      <c r="C888" s="6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row>
    <row r="889" spans="1:29" ht="11.25" customHeight="1">
      <c r="A889" s="7"/>
      <c r="B889" s="63"/>
      <c r="C889" s="6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row>
    <row r="890" spans="1:29" ht="11.25" customHeight="1">
      <c r="A890" s="7"/>
      <c r="B890" s="63"/>
      <c r="C890" s="6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row>
    <row r="891" spans="1:29" ht="11.25" customHeight="1">
      <c r="A891" s="7"/>
      <c r="B891" s="63"/>
      <c r="C891" s="6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row>
    <row r="892" spans="1:29" ht="11.25" customHeight="1">
      <c r="A892" s="7"/>
      <c r="B892" s="63"/>
      <c r="C892" s="6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row>
    <row r="893" spans="1:29" ht="11.25" customHeight="1">
      <c r="A893" s="7"/>
      <c r="B893" s="63"/>
      <c r="C893" s="6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row>
    <row r="894" spans="1:29" ht="11.25" customHeight="1">
      <c r="A894" s="7"/>
      <c r="B894" s="63"/>
      <c r="C894" s="6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row>
    <row r="895" spans="1:29" ht="11.25" customHeight="1">
      <c r="A895" s="7"/>
      <c r="B895" s="63"/>
      <c r="C895" s="6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row>
    <row r="896" spans="1:29" ht="11.25" customHeight="1">
      <c r="A896" s="7"/>
      <c r="B896" s="63"/>
      <c r="C896" s="6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row>
    <row r="897" spans="1:29" ht="11.25" customHeight="1">
      <c r="A897" s="7"/>
      <c r="B897" s="63"/>
      <c r="C897" s="6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row>
    <row r="898" spans="1:29" ht="11.25" customHeight="1">
      <c r="A898" s="7"/>
      <c r="B898" s="63"/>
      <c r="C898" s="6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row>
    <row r="899" spans="1:29" ht="11.25" customHeight="1">
      <c r="A899" s="7"/>
      <c r="B899" s="63"/>
      <c r="C899" s="6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row>
    <row r="900" spans="1:29" ht="11.25" customHeight="1">
      <c r="A900" s="7"/>
      <c r="B900" s="63"/>
      <c r="C900" s="6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row>
    <row r="901" spans="1:29" ht="11.25" customHeight="1">
      <c r="A901" s="7"/>
      <c r="B901" s="63"/>
      <c r="C901" s="6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row>
    <row r="902" spans="1:29" ht="11.25" customHeight="1">
      <c r="A902" s="7"/>
      <c r="B902" s="63"/>
      <c r="C902" s="6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row>
    <row r="903" spans="1:29" ht="11.25" customHeight="1">
      <c r="A903" s="7"/>
      <c r="B903" s="63"/>
      <c r="C903" s="6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row>
    <row r="904" spans="1:29" ht="11.25" customHeight="1">
      <c r="A904" s="7"/>
      <c r="B904" s="63"/>
      <c r="C904" s="6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row>
    <row r="905" spans="1:29" ht="11.25" customHeight="1">
      <c r="A905" s="7"/>
      <c r="B905" s="63"/>
      <c r="C905" s="6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row>
    <row r="906" spans="1:29" ht="11.25" customHeight="1">
      <c r="A906" s="7"/>
      <c r="B906" s="63"/>
      <c r="C906" s="6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row>
    <row r="907" spans="1:29" ht="11.25" customHeight="1">
      <c r="A907" s="7"/>
      <c r="B907" s="63"/>
      <c r="C907" s="6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row>
    <row r="908" spans="1:29" ht="11.25" customHeight="1">
      <c r="A908" s="7"/>
      <c r="B908" s="63"/>
      <c r="C908" s="6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row>
    <row r="909" spans="1:29" ht="11.25" customHeight="1">
      <c r="A909" s="7"/>
      <c r="B909" s="63"/>
      <c r="C909" s="6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row>
    <row r="910" spans="1:29" ht="11.25" customHeight="1">
      <c r="A910" s="7"/>
      <c r="B910" s="63"/>
      <c r="C910" s="6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row>
    <row r="911" spans="1:29" ht="11.25" customHeight="1">
      <c r="A911" s="7"/>
      <c r="B911" s="63"/>
      <c r="C911" s="6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row>
    <row r="912" spans="1:29" ht="11.25" customHeight="1">
      <c r="A912" s="7"/>
      <c r="B912" s="63"/>
      <c r="C912" s="6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row>
    <row r="913" spans="1:29" ht="11.25" customHeight="1">
      <c r="A913" s="7"/>
      <c r="B913" s="63"/>
      <c r="C913" s="6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row>
    <row r="914" spans="1:29" ht="11.25" customHeight="1">
      <c r="A914" s="7"/>
      <c r="B914" s="63"/>
      <c r="C914" s="6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row>
    <row r="915" spans="1:29" ht="11.25" customHeight="1">
      <c r="A915" s="7"/>
      <c r="B915" s="63"/>
      <c r="C915" s="6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row>
    <row r="916" spans="1:29" ht="11.25" customHeight="1">
      <c r="A916" s="7"/>
      <c r="B916" s="63"/>
      <c r="C916" s="6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row>
    <row r="917" spans="1:29" ht="11.25" customHeight="1">
      <c r="A917" s="7"/>
      <c r="B917" s="63"/>
      <c r="C917" s="6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row>
    <row r="918" spans="1:29" ht="11.25" customHeight="1">
      <c r="A918" s="7"/>
      <c r="B918" s="63"/>
      <c r="C918" s="6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row>
    <row r="919" spans="1:29" ht="11.25" customHeight="1">
      <c r="A919" s="7"/>
      <c r="B919" s="63"/>
      <c r="C919" s="6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row>
    <row r="920" spans="1:29" ht="11.25" customHeight="1">
      <c r="A920" s="7"/>
      <c r="B920" s="63"/>
      <c r="C920" s="6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row>
    <row r="921" spans="1:29" ht="11.25" customHeight="1">
      <c r="A921" s="7"/>
      <c r="B921" s="63"/>
      <c r="C921" s="6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row>
    <row r="922" spans="1:29" ht="11.25" customHeight="1">
      <c r="A922" s="7"/>
      <c r="B922" s="63"/>
      <c r="C922" s="6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row>
    <row r="923" spans="1:29" ht="11.25" customHeight="1">
      <c r="A923" s="7"/>
      <c r="B923" s="63"/>
      <c r="C923" s="6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row>
    <row r="924" spans="1:29" ht="11.25" customHeight="1">
      <c r="A924" s="7"/>
      <c r="B924" s="63"/>
      <c r="C924" s="6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row>
    <row r="925" spans="1:29" ht="11.25" customHeight="1">
      <c r="A925" s="7"/>
      <c r="B925" s="63"/>
      <c r="C925" s="6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row>
    <row r="926" spans="1:29" ht="11.25" customHeight="1">
      <c r="A926" s="7"/>
      <c r="B926" s="63"/>
      <c r="C926" s="6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row>
    <row r="927" spans="1:29" ht="11.25" customHeight="1">
      <c r="A927" s="7"/>
      <c r="B927" s="63"/>
      <c r="C927" s="6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row>
    <row r="928" spans="1:29" ht="11.25" customHeight="1">
      <c r="A928" s="7"/>
      <c r="B928" s="63"/>
      <c r="C928" s="6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row>
    <row r="929" spans="1:29" ht="11.25" customHeight="1">
      <c r="A929" s="7"/>
      <c r="B929" s="63"/>
      <c r="C929" s="6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row>
    <row r="930" spans="1:29" ht="11.25" customHeight="1">
      <c r="A930" s="7"/>
      <c r="B930" s="63"/>
      <c r="C930" s="6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row>
    <row r="931" spans="1:29" ht="11.25" customHeight="1">
      <c r="A931" s="7"/>
      <c r="B931" s="63"/>
      <c r="C931" s="6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row>
    <row r="932" spans="1:29" ht="11.25" customHeight="1">
      <c r="A932" s="7"/>
      <c r="B932" s="63"/>
      <c r="C932" s="6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row>
    <row r="933" spans="1:29" ht="11.25" customHeight="1">
      <c r="A933" s="7"/>
      <c r="B933" s="63"/>
      <c r="C933" s="6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row>
    <row r="934" spans="1:29" ht="11.25" customHeight="1">
      <c r="A934" s="7"/>
      <c r="B934" s="63"/>
      <c r="C934" s="6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row>
    <row r="935" spans="1:29" ht="11.25" customHeight="1">
      <c r="A935" s="7"/>
      <c r="B935" s="63"/>
      <c r="C935" s="6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row>
    <row r="936" spans="1:29" ht="11.25" customHeight="1">
      <c r="A936" s="7"/>
      <c r="B936" s="63"/>
      <c r="C936" s="6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row>
    <row r="937" spans="1:29" ht="11.25" customHeight="1">
      <c r="A937" s="7"/>
      <c r="B937" s="63"/>
      <c r="C937" s="6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row>
    <row r="938" spans="1:29" ht="11.25" customHeight="1">
      <c r="A938" s="7"/>
      <c r="B938" s="63"/>
      <c r="C938" s="6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row>
    <row r="939" spans="1:29" ht="11.25" customHeight="1">
      <c r="A939" s="7"/>
      <c r="B939" s="63"/>
      <c r="C939" s="6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row>
    <row r="940" spans="1:29" ht="11.25" customHeight="1">
      <c r="A940" s="7"/>
      <c r="B940" s="63"/>
      <c r="C940" s="6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row>
    <row r="941" spans="1:29" ht="11.25" customHeight="1">
      <c r="A941" s="7"/>
      <c r="B941" s="63"/>
      <c r="C941" s="6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row>
    <row r="942" spans="1:29" ht="11.25" customHeight="1">
      <c r="A942" s="7"/>
      <c r="B942" s="63"/>
      <c r="C942" s="6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row>
    <row r="943" spans="1:29" ht="11.25" customHeight="1">
      <c r="A943" s="7"/>
      <c r="B943" s="63"/>
      <c r="C943" s="6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row>
    <row r="944" spans="1:29" ht="11.25" customHeight="1">
      <c r="A944" s="7"/>
      <c r="B944" s="63"/>
      <c r="C944" s="6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row>
    <row r="945" spans="1:29" ht="11.25" customHeight="1">
      <c r="A945" s="7"/>
      <c r="B945" s="63"/>
      <c r="C945" s="6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row>
    <row r="946" spans="1:29" ht="11.25" customHeight="1">
      <c r="A946" s="7"/>
      <c r="B946" s="63"/>
      <c r="C946" s="6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row>
    <row r="947" spans="1:29" ht="11.25" customHeight="1">
      <c r="A947" s="7"/>
      <c r="B947" s="63"/>
      <c r="C947" s="6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row>
    <row r="948" spans="1:29" ht="11.25" customHeight="1">
      <c r="A948" s="7"/>
      <c r="B948" s="63"/>
      <c r="C948" s="6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row>
    <row r="949" spans="1:29" ht="11.25" customHeight="1">
      <c r="A949" s="7"/>
      <c r="B949" s="63"/>
      <c r="C949" s="6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row>
    <row r="950" spans="1:29" ht="11.25" customHeight="1">
      <c r="A950" s="7"/>
      <c r="B950" s="63"/>
      <c r="C950" s="6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row>
    <row r="951" spans="1:29" ht="11.25" customHeight="1">
      <c r="A951" s="7"/>
      <c r="B951" s="63"/>
      <c r="C951" s="6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row>
    <row r="952" spans="1:29" ht="11.25" customHeight="1">
      <c r="A952" s="7"/>
      <c r="B952" s="63"/>
      <c r="C952" s="6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row>
    <row r="953" spans="1:29" ht="11.25" customHeight="1">
      <c r="A953" s="7"/>
      <c r="B953" s="63"/>
      <c r="C953" s="6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row>
    <row r="954" spans="1:29" ht="11.25" customHeight="1">
      <c r="A954" s="7"/>
      <c r="B954" s="63"/>
      <c r="C954" s="6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row>
    <row r="955" spans="1:29" ht="11.25" customHeight="1">
      <c r="A955" s="7"/>
      <c r="B955" s="63"/>
      <c r="C955" s="6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row>
    <row r="956" spans="1:29" ht="11.25" customHeight="1">
      <c r="A956" s="7"/>
      <c r="B956" s="63"/>
      <c r="C956" s="6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row>
    <row r="957" spans="1:29" ht="11.25" customHeight="1">
      <c r="A957" s="7"/>
      <c r="B957" s="63"/>
      <c r="C957" s="6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row>
    <row r="958" spans="1:29" ht="11.25" customHeight="1">
      <c r="A958" s="7"/>
      <c r="B958" s="63"/>
      <c r="C958" s="6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row>
    <row r="959" spans="1:29" ht="11.25" customHeight="1">
      <c r="A959" s="7"/>
      <c r="B959" s="63"/>
      <c r="C959" s="6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row>
    <row r="960" spans="1:29" ht="11.25" customHeight="1">
      <c r="A960" s="7"/>
      <c r="B960" s="63"/>
      <c r="C960" s="6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row>
    <row r="961" spans="1:29" ht="11.25" customHeight="1">
      <c r="A961" s="7"/>
      <c r="B961" s="63"/>
      <c r="C961" s="6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row>
    <row r="962" spans="1:29" ht="11.25" customHeight="1">
      <c r="A962" s="7"/>
      <c r="B962" s="63"/>
      <c r="C962" s="6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row>
    <row r="963" spans="1:29" ht="11.25" customHeight="1">
      <c r="A963" s="7"/>
      <c r="B963" s="63"/>
      <c r="C963" s="6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row>
    <row r="964" spans="1:29" ht="11.25" customHeight="1">
      <c r="A964" s="7"/>
      <c r="B964" s="63"/>
      <c r="C964" s="6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row>
    <row r="965" spans="1:29" ht="11.25" customHeight="1">
      <c r="A965" s="7"/>
      <c r="B965" s="63"/>
      <c r="C965" s="6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row>
    <row r="966" spans="1:29" ht="11.25" customHeight="1">
      <c r="A966" s="7"/>
      <c r="B966" s="63"/>
      <c r="C966" s="6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row>
    <row r="967" spans="1:29" ht="11.25" customHeight="1">
      <c r="A967" s="7"/>
      <c r="B967" s="63"/>
      <c r="C967" s="6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row>
    <row r="968" spans="1:29" ht="11.25" customHeight="1">
      <c r="A968" s="7"/>
      <c r="B968" s="63"/>
      <c r="C968" s="6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row>
    <row r="969" spans="1:29" ht="11.25" customHeight="1">
      <c r="A969" s="7"/>
      <c r="B969" s="63"/>
      <c r="C969" s="6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row>
    <row r="970" spans="1:29" ht="11.25" customHeight="1">
      <c r="A970" s="7"/>
      <c r="B970" s="63"/>
      <c r="C970" s="6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row>
    <row r="971" spans="1:29" ht="11.25" customHeight="1">
      <c r="A971" s="7"/>
      <c r="B971" s="63"/>
      <c r="C971" s="6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row>
    <row r="972" spans="1:29" ht="11.25" customHeight="1">
      <c r="A972" s="7"/>
      <c r="B972" s="63"/>
      <c r="C972" s="6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row>
    <row r="973" spans="1:29" ht="11.25" customHeight="1">
      <c r="A973" s="7"/>
      <c r="B973" s="63"/>
      <c r="C973" s="6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row>
    <row r="974" spans="1:29" ht="11.25" customHeight="1">
      <c r="A974" s="7"/>
      <c r="B974" s="63"/>
      <c r="C974" s="6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row>
    <row r="975" spans="1:29" ht="11.25" customHeight="1">
      <c r="A975" s="7"/>
      <c r="B975" s="63"/>
      <c r="C975" s="6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row>
    <row r="976" spans="1:29" ht="11.25" customHeight="1">
      <c r="A976" s="7"/>
      <c r="B976" s="63"/>
      <c r="C976" s="6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row>
    <row r="977" spans="1:29" ht="11.25" customHeight="1">
      <c r="A977" s="7"/>
      <c r="B977" s="63"/>
      <c r="C977" s="6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row>
    <row r="978" spans="1:29" ht="11.25" customHeight="1">
      <c r="A978" s="7"/>
      <c r="B978" s="63"/>
      <c r="C978" s="6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row>
    <row r="979" spans="1:29" ht="11.25" customHeight="1">
      <c r="A979" s="7"/>
      <c r="B979" s="63"/>
      <c r="C979" s="6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row>
    <row r="980" spans="1:29" ht="11.25" customHeight="1">
      <c r="A980" s="7"/>
      <c r="B980" s="63"/>
      <c r="C980" s="6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row>
    <row r="981" spans="1:29" ht="11.25" customHeight="1">
      <c r="A981" s="7"/>
      <c r="B981" s="63"/>
      <c r="C981" s="6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row>
    <row r="982" spans="1:29" ht="11.25" customHeight="1">
      <c r="A982" s="7"/>
      <c r="B982" s="63"/>
      <c r="C982" s="6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row>
    <row r="983" spans="1:29" ht="11.25" customHeight="1">
      <c r="A983" s="7"/>
      <c r="B983" s="63"/>
      <c r="C983" s="6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row>
    <row r="984" spans="1:29" ht="11.25" customHeight="1">
      <c r="A984" s="7"/>
      <c r="B984" s="63"/>
      <c r="C984" s="6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row>
    <row r="985" spans="1:29" ht="11.25" customHeight="1">
      <c r="A985" s="7"/>
      <c r="B985" s="63"/>
      <c r="C985" s="6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row>
    <row r="986" spans="1:29" ht="11.25" customHeight="1">
      <c r="A986" s="7"/>
      <c r="B986" s="63"/>
      <c r="C986" s="6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row>
    <row r="987" spans="1:29" ht="11.25" customHeight="1">
      <c r="A987" s="7"/>
      <c r="B987" s="63"/>
      <c r="C987" s="6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row>
    <row r="988" spans="1:29" ht="11.25" customHeight="1">
      <c r="A988" s="7"/>
      <c r="B988" s="63"/>
      <c r="C988" s="6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row>
    <row r="989" spans="1:29" ht="11.25" customHeight="1">
      <c r="A989" s="7"/>
      <c r="B989" s="63"/>
      <c r="C989" s="6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row>
    <row r="990" spans="1:29" ht="11.25" customHeight="1">
      <c r="A990" s="7"/>
      <c r="B990" s="63"/>
      <c r="C990" s="6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row>
    <row r="991" spans="1:29" ht="11.25" customHeight="1">
      <c r="A991" s="7"/>
      <c r="B991" s="63"/>
      <c r="C991" s="6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row>
    <row r="992" spans="1:29" ht="11.25" customHeight="1">
      <c r="A992" s="7"/>
      <c r="B992" s="63"/>
      <c r="C992" s="6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row>
    <row r="993" spans="1:29" ht="11.25" customHeight="1">
      <c r="A993" s="7"/>
      <c r="B993" s="63"/>
      <c r="C993" s="6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row>
    <row r="994" spans="1:29" ht="11.25" customHeight="1">
      <c r="A994" s="7"/>
      <c r="B994" s="63"/>
      <c r="C994" s="6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row>
    <row r="995" spans="1:29" ht="11.25" customHeight="1">
      <c r="A995" s="7"/>
      <c r="B995" s="63"/>
      <c r="C995" s="6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row>
    <row r="996" spans="1:29" ht="11.25" customHeight="1">
      <c r="A996" s="7"/>
      <c r="B996" s="63"/>
      <c r="C996" s="6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row>
    <row r="997" spans="1:29" ht="11.25" customHeight="1">
      <c r="A997" s="7"/>
      <c r="B997" s="63"/>
      <c r="C997" s="6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row>
    <row r="998" spans="1:29" ht="11.25" customHeight="1">
      <c r="A998" s="7"/>
      <c r="B998" s="63"/>
      <c r="C998" s="6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row>
    <row r="999" spans="1:29" ht="11.25" customHeight="1">
      <c r="A999" s="7"/>
      <c r="B999" s="63"/>
      <c r="C999" s="6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row>
    <row r="1000" spans="1:29" ht="11.25" customHeight="1">
      <c r="A1000" s="7"/>
      <c r="B1000" s="63"/>
      <c r="C1000" s="6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row>
  </sheetData>
  <mergeCells count="17">
    <mergeCell ref="V7:W7"/>
    <mergeCell ref="Y7:AC7"/>
    <mergeCell ref="A6:A8"/>
    <mergeCell ref="C7:E7"/>
    <mergeCell ref="F7:H7"/>
    <mergeCell ref="O6:AC6"/>
    <mergeCell ref="B6:N6"/>
    <mergeCell ref="I7:N7"/>
    <mergeCell ref="O7:S7"/>
    <mergeCell ref="T7:U7"/>
    <mergeCell ref="A2:A4"/>
    <mergeCell ref="C2:D2"/>
    <mergeCell ref="W2:AA2"/>
    <mergeCell ref="C3:D3"/>
    <mergeCell ref="W3:AA3"/>
    <mergeCell ref="W4:AA4"/>
    <mergeCell ref="C4:D4"/>
  </mergeCells>
  <phoneticPr fontId="16"/>
  <pageMargins left="0.7" right="0.7" top="0.75" bottom="0.75" header="0" footer="0"/>
  <pageSetup orientation="landscape"/>
  <headerFooter>
    <oddFooter>&amp;R4年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cols>
    <col min="1" max="10" width="14" customWidth="1"/>
    <col min="11" max="26" width="8" customWidth="1"/>
  </cols>
  <sheetData>
    <row r="1" spans="1:26" ht="13.5" customHeight="1">
      <c r="A1" s="61" t="s">
        <v>273</v>
      </c>
    </row>
    <row r="2" spans="1:26" ht="13.5" customHeight="1"/>
    <row r="3" spans="1:26" ht="13.5" customHeight="1">
      <c r="A3" s="1" t="s">
        <v>274</v>
      </c>
      <c r="B3" s="1"/>
      <c r="C3" s="1"/>
      <c r="D3" s="1"/>
      <c r="E3" s="1"/>
      <c r="G3" s="1"/>
      <c r="H3" s="1"/>
      <c r="I3" s="1"/>
      <c r="J3" s="1"/>
    </row>
    <row r="4" spans="1:26" ht="13.5" customHeight="1">
      <c r="A4" s="1" t="s">
        <v>275</v>
      </c>
      <c r="B4" s="1"/>
      <c r="C4" s="1"/>
      <c r="D4" s="1"/>
      <c r="E4" s="1"/>
      <c r="G4" s="1"/>
      <c r="H4" s="1"/>
      <c r="I4" s="1"/>
      <c r="J4" s="1"/>
    </row>
    <row r="5" spans="1:26" ht="13.5" customHeight="1">
      <c r="A5" s="1" t="s">
        <v>276</v>
      </c>
      <c r="B5" s="1"/>
      <c r="C5" s="1"/>
      <c r="D5" s="1"/>
      <c r="E5" s="1"/>
      <c r="G5" s="1"/>
      <c r="H5" s="1"/>
      <c r="I5" s="1"/>
      <c r="J5" s="1"/>
    </row>
    <row r="6" spans="1:26" ht="13.5" customHeight="1">
      <c r="A6" s="1"/>
      <c r="B6" s="1"/>
      <c r="C6" s="1"/>
      <c r="D6" s="1"/>
      <c r="E6" s="1"/>
      <c r="G6" s="1"/>
      <c r="H6" s="1"/>
      <c r="I6" s="1"/>
      <c r="J6" s="1"/>
    </row>
    <row r="7" spans="1:26" ht="13.5" customHeight="1">
      <c r="A7" s="1" t="s">
        <v>277</v>
      </c>
      <c r="B7" s="1"/>
      <c r="C7" s="1"/>
      <c r="D7" s="1"/>
      <c r="E7" s="1"/>
      <c r="G7" s="1"/>
      <c r="H7" s="1"/>
      <c r="I7" s="1"/>
      <c r="J7" s="1"/>
    </row>
    <row r="8" spans="1:26" ht="13.5" customHeight="1">
      <c r="A8" s="1" t="s">
        <v>278</v>
      </c>
      <c r="B8" s="1"/>
      <c r="C8" s="1"/>
      <c r="D8" s="1"/>
      <c r="E8" s="1"/>
      <c r="G8" s="1"/>
      <c r="H8" s="1"/>
      <c r="I8" s="1"/>
      <c r="J8" s="1"/>
    </row>
    <row r="9" spans="1:26" ht="13.5" customHeight="1">
      <c r="A9" s="1" t="s">
        <v>279</v>
      </c>
      <c r="B9" s="1"/>
      <c r="C9" s="1"/>
      <c r="D9" s="1"/>
      <c r="E9" s="1"/>
      <c r="G9" s="1"/>
      <c r="H9" s="1"/>
      <c r="I9" s="1"/>
      <c r="J9" s="1"/>
    </row>
    <row r="10" spans="1:26" ht="13.5" customHeight="1">
      <c r="A10" s="1"/>
      <c r="B10" s="1"/>
      <c r="C10" s="1"/>
      <c r="D10" s="1"/>
      <c r="E10" s="1"/>
      <c r="G10" s="1"/>
      <c r="H10" s="1"/>
      <c r="I10" s="1"/>
      <c r="J10" s="1"/>
    </row>
    <row r="11" spans="1:26" ht="13.5" customHeight="1">
      <c r="A11" s="93" t="s">
        <v>280</v>
      </c>
      <c r="B11" s="94" t="s">
        <v>281</v>
      </c>
      <c r="C11" s="94" t="s">
        <v>282</v>
      </c>
      <c r="D11" s="94" t="s">
        <v>283</v>
      </c>
      <c r="E11" s="94" t="s">
        <v>284</v>
      </c>
      <c r="F11" s="94" t="s">
        <v>285</v>
      </c>
      <c r="G11" s="94" t="s">
        <v>286</v>
      </c>
      <c r="H11" s="94" t="s">
        <v>287</v>
      </c>
      <c r="I11" s="94" t="s">
        <v>288</v>
      </c>
      <c r="J11" s="94" t="s">
        <v>289</v>
      </c>
      <c r="K11" s="95"/>
      <c r="L11" s="95"/>
      <c r="M11" s="95"/>
      <c r="N11" s="95"/>
      <c r="O11" s="95"/>
      <c r="P11" s="95"/>
      <c r="Q11" s="95"/>
      <c r="R11" s="95"/>
      <c r="S11" s="95"/>
      <c r="T11" s="95"/>
      <c r="U11" s="95"/>
      <c r="V11" s="95"/>
      <c r="W11" s="95"/>
      <c r="X11" s="95"/>
      <c r="Y11" s="95"/>
      <c r="Z11" s="95"/>
    </row>
    <row r="12" spans="1:26" ht="13.5" customHeight="1">
      <c r="A12" s="96" t="s">
        <v>21</v>
      </c>
      <c r="B12" s="97" t="s">
        <v>21</v>
      </c>
      <c r="C12" s="97" t="s">
        <v>21</v>
      </c>
      <c r="D12" s="97" t="s">
        <v>21</v>
      </c>
      <c r="E12" s="97" t="s">
        <v>21</v>
      </c>
      <c r="F12" s="97" t="s">
        <v>21</v>
      </c>
      <c r="G12" s="97" t="s">
        <v>64</v>
      </c>
      <c r="H12" s="97" t="s">
        <v>24</v>
      </c>
      <c r="I12" s="97" t="s">
        <v>21</v>
      </c>
      <c r="J12" s="97" t="s">
        <v>21</v>
      </c>
      <c r="K12" s="95"/>
      <c r="L12" s="95"/>
      <c r="M12" s="95"/>
      <c r="N12" s="95"/>
      <c r="O12" s="95"/>
      <c r="P12" s="95"/>
      <c r="Q12" s="95"/>
      <c r="R12" s="95"/>
      <c r="S12" s="95"/>
      <c r="T12" s="95"/>
      <c r="U12" s="95"/>
      <c r="V12" s="95"/>
      <c r="W12" s="95"/>
      <c r="X12" s="95"/>
      <c r="Y12" s="95"/>
      <c r="Z12" s="95"/>
    </row>
    <row r="13" spans="1:26" ht="13.5" customHeight="1">
      <c r="A13" s="96" t="s">
        <v>64</v>
      </c>
      <c r="B13" s="97" t="s">
        <v>64</v>
      </c>
      <c r="C13" s="97" t="s">
        <v>66</v>
      </c>
      <c r="D13" s="97" t="s">
        <v>66</v>
      </c>
      <c r="E13" s="97" t="s">
        <v>66</v>
      </c>
      <c r="F13" s="97" t="s">
        <v>24</v>
      </c>
      <c r="G13" s="98" t="s">
        <v>23</v>
      </c>
      <c r="H13" s="98" t="s">
        <v>65</v>
      </c>
      <c r="I13" s="98" t="s">
        <v>24</v>
      </c>
      <c r="J13" s="97" t="s">
        <v>66</v>
      </c>
      <c r="K13" s="95"/>
      <c r="L13" s="95"/>
      <c r="M13" s="95"/>
      <c r="N13" s="95"/>
      <c r="O13" s="95"/>
      <c r="P13" s="95"/>
      <c r="Q13" s="95"/>
      <c r="R13" s="95"/>
      <c r="S13" s="95"/>
      <c r="T13" s="95"/>
      <c r="U13" s="95"/>
      <c r="V13" s="95"/>
      <c r="W13" s="95"/>
      <c r="X13" s="95"/>
      <c r="Y13" s="95"/>
      <c r="Z13" s="95"/>
    </row>
    <row r="14" spans="1:26" ht="13.5" customHeight="1">
      <c r="A14" s="99" t="s">
        <v>20</v>
      </c>
      <c r="B14" s="98" t="s">
        <v>65</v>
      </c>
      <c r="C14" s="97" t="s">
        <v>67</v>
      </c>
      <c r="D14" s="97" t="s">
        <v>67</v>
      </c>
      <c r="E14" s="97" t="s">
        <v>67</v>
      </c>
      <c r="F14" s="97" t="s">
        <v>290</v>
      </c>
      <c r="G14" s="95"/>
      <c r="H14" s="95"/>
      <c r="I14" s="100"/>
      <c r="J14" s="97" t="s">
        <v>9</v>
      </c>
      <c r="K14" s="95"/>
      <c r="L14" s="95"/>
      <c r="M14" s="95"/>
      <c r="N14" s="95"/>
      <c r="O14" s="95"/>
      <c r="P14" s="95"/>
      <c r="Q14" s="95"/>
      <c r="R14" s="95"/>
      <c r="S14" s="95"/>
      <c r="T14" s="95"/>
      <c r="U14" s="95"/>
      <c r="V14" s="95"/>
      <c r="W14" s="95"/>
      <c r="X14" s="95"/>
      <c r="Y14" s="95"/>
      <c r="Z14" s="95"/>
    </row>
    <row r="15" spans="1:26" ht="13.5" customHeight="1">
      <c r="A15" s="95"/>
      <c r="B15" s="100"/>
      <c r="C15" s="97" t="s">
        <v>64</v>
      </c>
      <c r="D15" s="97" t="s">
        <v>64</v>
      </c>
      <c r="E15" s="97" t="s">
        <v>64</v>
      </c>
      <c r="F15" s="97" t="s">
        <v>64</v>
      </c>
      <c r="G15" s="95"/>
      <c r="H15" s="95"/>
      <c r="I15" s="100"/>
      <c r="J15" s="97" t="s">
        <v>291</v>
      </c>
      <c r="K15" s="95"/>
      <c r="L15" s="95"/>
      <c r="M15" s="95"/>
      <c r="N15" s="95"/>
      <c r="O15" s="95"/>
      <c r="P15" s="95"/>
      <c r="Q15" s="95"/>
      <c r="R15" s="95"/>
      <c r="S15" s="95"/>
      <c r="T15" s="95"/>
      <c r="U15" s="95"/>
      <c r="V15" s="95"/>
      <c r="W15" s="95"/>
      <c r="X15" s="95"/>
      <c r="Y15" s="95"/>
      <c r="Z15" s="95"/>
    </row>
    <row r="16" spans="1:26" ht="13.5" customHeight="1">
      <c r="A16" s="95"/>
      <c r="B16" s="100"/>
      <c r="C16" s="97" t="s">
        <v>22</v>
      </c>
      <c r="D16" s="97" t="s">
        <v>20</v>
      </c>
      <c r="E16" s="98" t="s">
        <v>22</v>
      </c>
      <c r="F16" s="97" t="s">
        <v>20</v>
      </c>
      <c r="G16" s="95"/>
      <c r="H16" s="95"/>
      <c r="I16" s="100"/>
      <c r="J16" s="98" t="s">
        <v>292</v>
      </c>
      <c r="K16" s="95"/>
      <c r="L16" s="95"/>
      <c r="M16" s="95"/>
      <c r="N16" s="95"/>
      <c r="O16" s="95"/>
      <c r="P16" s="95"/>
      <c r="Q16" s="95"/>
      <c r="R16" s="95"/>
      <c r="S16" s="95"/>
      <c r="T16" s="95"/>
      <c r="U16" s="95"/>
      <c r="V16" s="95"/>
      <c r="W16" s="95"/>
      <c r="X16" s="95"/>
      <c r="Y16" s="95"/>
      <c r="Z16" s="95"/>
    </row>
    <row r="17" spans="1:26" ht="13.5" customHeight="1">
      <c r="A17" s="95"/>
      <c r="B17" s="100"/>
      <c r="C17" s="98" t="s">
        <v>65</v>
      </c>
      <c r="D17" s="97" t="s">
        <v>22</v>
      </c>
      <c r="E17" s="100"/>
      <c r="F17" s="98" t="s">
        <v>22</v>
      </c>
      <c r="G17" s="95"/>
      <c r="H17" s="95"/>
      <c r="I17" s="95"/>
      <c r="J17" s="95"/>
      <c r="K17" s="95"/>
      <c r="L17" s="95"/>
      <c r="M17" s="95"/>
      <c r="N17" s="95"/>
      <c r="O17" s="95"/>
      <c r="P17" s="95"/>
      <c r="Q17" s="95"/>
      <c r="R17" s="95"/>
      <c r="S17" s="95"/>
      <c r="T17" s="95"/>
      <c r="U17" s="95"/>
      <c r="V17" s="95"/>
      <c r="W17" s="95"/>
      <c r="X17" s="95"/>
      <c r="Y17" s="95"/>
      <c r="Z17" s="95"/>
    </row>
    <row r="18" spans="1:26" ht="13.5" customHeight="1">
      <c r="A18" s="95"/>
      <c r="B18" s="95"/>
      <c r="C18" s="100"/>
      <c r="D18" s="98" t="s">
        <v>65</v>
      </c>
      <c r="E18" s="95"/>
      <c r="F18" s="95"/>
      <c r="G18" s="95"/>
      <c r="H18" s="95"/>
      <c r="I18" s="95"/>
      <c r="J18" s="95"/>
      <c r="K18" s="95"/>
      <c r="L18" s="95"/>
      <c r="M18" s="95"/>
      <c r="N18" s="95"/>
      <c r="O18" s="95"/>
      <c r="P18" s="95"/>
      <c r="Q18" s="95"/>
      <c r="R18" s="95"/>
      <c r="S18" s="95"/>
      <c r="T18" s="95"/>
      <c r="U18" s="95"/>
      <c r="V18" s="95"/>
      <c r="W18" s="95"/>
      <c r="X18" s="95"/>
      <c r="Y18" s="95"/>
      <c r="Z18" s="95"/>
    </row>
    <row r="19" spans="1:26" ht="13.5" customHeight="1">
      <c r="A19" s="1"/>
      <c r="B19" s="1"/>
      <c r="C19" s="1"/>
      <c r="D19" s="1"/>
      <c r="E19" s="1"/>
      <c r="G19" s="1"/>
      <c r="H19" s="1"/>
      <c r="I19" s="1"/>
      <c r="J19" s="1"/>
    </row>
    <row r="20" spans="1:26" ht="13.5" customHeight="1">
      <c r="A20" s="1"/>
      <c r="B20" s="1"/>
      <c r="C20" s="1"/>
      <c r="D20" s="1"/>
      <c r="E20" s="1"/>
      <c r="G20" s="1"/>
      <c r="H20" s="1"/>
      <c r="I20" s="1"/>
      <c r="J20" s="1"/>
    </row>
    <row r="21" spans="1:26" ht="13.5" customHeight="1">
      <c r="A21" s="1"/>
      <c r="B21" s="1"/>
      <c r="C21" s="1"/>
      <c r="D21" s="1"/>
      <c r="E21" s="1"/>
      <c r="G21" s="1"/>
      <c r="H21" s="1"/>
      <c r="I21" s="1"/>
      <c r="J21" s="1"/>
    </row>
    <row r="22" spans="1:26" ht="13.5" customHeight="1">
      <c r="A22" s="1"/>
      <c r="B22" s="1"/>
      <c r="C22" s="1"/>
      <c r="D22" s="1"/>
      <c r="E22" s="1"/>
      <c r="G22" s="1"/>
      <c r="H22" s="1"/>
      <c r="I22" s="1"/>
      <c r="J22" s="1"/>
    </row>
    <row r="23" spans="1:26" ht="13.5" customHeight="1">
      <c r="A23" s="1"/>
      <c r="B23" s="1"/>
      <c r="C23" s="1"/>
      <c r="D23" s="1"/>
      <c r="E23" s="1"/>
      <c r="G23" s="1"/>
      <c r="H23" s="1"/>
      <c r="I23" s="1"/>
      <c r="J23" s="1"/>
    </row>
    <row r="24" spans="1:26" ht="13.5" customHeight="1">
      <c r="A24" s="1"/>
      <c r="B24" s="1"/>
      <c r="C24" s="1"/>
      <c r="D24" s="1"/>
      <c r="E24" s="1"/>
      <c r="G24" s="1"/>
      <c r="H24" s="1"/>
      <c r="I24" s="1"/>
      <c r="J24" s="1"/>
    </row>
    <row r="25" spans="1:26" ht="13.5" customHeight="1">
      <c r="A25" s="1"/>
      <c r="B25" s="1"/>
      <c r="C25" s="1"/>
      <c r="D25" s="1"/>
      <c r="E25" s="1"/>
      <c r="G25" s="1"/>
      <c r="H25" s="1"/>
      <c r="I25" s="1"/>
      <c r="J25" s="1"/>
    </row>
    <row r="26" spans="1:26" ht="13.5" customHeight="1">
      <c r="A26" s="1"/>
      <c r="B26" s="1"/>
      <c r="C26" s="1"/>
      <c r="D26" s="1"/>
      <c r="E26" s="1"/>
      <c r="G26" s="1"/>
      <c r="H26" s="1"/>
      <c r="I26" s="1"/>
      <c r="J26" s="1"/>
    </row>
    <row r="27" spans="1:26" ht="13.5" customHeight="1">
      <c r="A27" s="1"/>
      <c r="B27" s="1"/>
      <c r="C27" s="1"/>
      <c r="D27" s="1"/>
      <c r="E27" s="1"/>
      <c r="G27" s="1"/>
      <c r="H27" s="1"/>
      <c r="I27" s="1"/>
      <c r="J27" s="1"/>
    </row>
    <row r="28" spans="1:26" ht="13.5" customHeight="1">
      <c r="A28" s="1"/>
      <c r="B28" s="1"/>
      <c r="C28" s="1"/>
      <c r="D28" s="1"/>
      <c r="E28" s="1"/>
      <c r="G28" s="1"/>
      <c r="H28" s="1"/>
      <c r="I28" s="1"/>
      <c r="J28" s="1"/>
    </row>
    <row r="29" spans="1:26" ht="13.5" customHeight="1">
      <c r="A29" s="1"/>
      <c r="B29" s="1"/>
      <c r="C29" s="1"/>
      <c r="D29" s="1"/>
      <c r="E29" s="1"/>
      <c r="G29" s="1"/>
      <c r="H29" s="1"/>
      <c r="I29" s="1"/>
      <c r="J29" s="1"/>
    </row>
    <row r="30" spans="1:26" ht="13.5" customHeight="1">
      <c r="A30" s="1"/>
      <c r="B30" s="1"/>
      <c r="C30" s="1"/>
      <c r="D30" s="1"/>
      <c r="E30" s="1"/>
      <c r="G30" s="1"/>
      <c r="H30" s="1"/>
      <c r="I30" s="1"/>
      <c r="J30" s="1"/>
    </row>
    <row r="31" spans="1:26" ht="13.5" customHeight="1">
      <c r="A31" s="1"/>
      <c r="B31" s="1"/>
      <c r="C31" s="1"/>
      <c r="D31" s="1"/>
      <c r="E31" s="1"/>
      <c r="G31" s="1"/>
      <c r="H31" s="1"/>
      <c r="I31" s="1"/>
      <c r="J31" s="1"/>
    </row>
    <row r="32" spans="1:26" ht="13.5" customHeight="1">
      <c r="A32" s="1"/>
      <c r="B32" s="1"/>
      <c r="C32" s="1"/>
      <c r="D32" s="1"/>
      <c r="E32" s="1"/>
      <c r="G32" s="1"/>
      <c r="H32" s="1"/>
      <c r="I32" s="1"/>
      <c r="J32" s="1"/>
    </row>
    <row r="33" spans="1:10" ht="13.5" customHeight="1">
      <c r="A33" s="1"/>
      <c r="B33" s="1"/>
      <c r="C33" s="1"/>
      <c r="D33" s="1"/>
      <c r="E33" s="1"/>
      <c r="G33" s="1"/>
      <c r="H33" s="1"/>
      <c r="I33" s="1"/>
      <c r="J33" s="1"/>
    </row>
    <row r="34" spans="1:10" ht="13.5" customHeight="1">
      <c r="A34" s="1"/>
      <c r="B34" s="1"/>
      <c r="C34" s="1"/>
      <c r="D34" s="1"/>
      <c r="E34" s="1"/>
      <c r="G34" s="1"/>
      <c r="H34" s="1"/>
      <c r="I34" s="1"/>
      <c r="J34" s="1"/>
    </row>
    <row r="35" spans="1:10" ht="13.5" customHeight="1">
      <c r="A35" s="1"/>
      <c r="B35" s="1"/>
      <c r="C35" s="1"/>
      <c r="D35" s="1"/>
      <c r="E35" s="1"/>
      <c r="G35" s="1"/>
      <c r="H35" s="1"/>
      <c r="I35" s="1"/>
      <c r="J35" s="1"/>
    </row>
    <row r="36" spans="1:10" ht="13.5" customHeight="1">
      <c r="A36" s="1"/>
      <c r="B36" s="1"/>
      <c r="C36" s="1"/>
      <c r="D36" s="1"/>
      <c r="E36" s="1"/>
      <c r="G36" s="1"/>
      <c r="H36" s="1"/>
      <c r="I36" s="1"/>
      <c r="J36" s="1"/>
    </row>
    <row r="37" spans="1:10" ht="13.5" customHeight="1">
      <c r="A37" s="1"/>
      <c r="B37" s="1"/>
      <c r="C37" s="1"/>
      <c r="D37" s="1"/>
      <c r="E37" s="1"/>
      <c r="G37" s="1"/>
      <c r="H37" s="1"/>
      <c r="I37" s="1"/>
      <c r="J37" s="1"/>
    </row>
    <row r="38" spans="1:10" ht="13.5" customHeight="1">
      <c r="A38" s="1"/>
      <c r="B38" s="1"/>
      <c r="C38" s="1"/>
      <c r="D38" s="1"/>
      <c r="E38" s="1"/>
      <c r="G38" s="1"/>
      <c r="H38" s="1"/>
      <c r="I38" s="1"/>
      <c r="J38" s="1"/>
    </row>
    <row r="39" spans="1:10" ht="13.5" customHeight="1">
      <c r="A39" s="1"/>
      <c r="B39" s="1"/>
      <c r="C39" s="1"/>
      <c r="D39" s="1"/>
      <c r="E39" s="1"/>
      <c r="G39" s="1"/>
      <c r="H39" s="1"/>
      <c r="I39" s="1"/>
      <c r="J39" s="1"/>
    </row>
    <row r="40" spans="1:10" ht="13.5" customHeight="1">
      <c r="A40" s="1"/>
      <c r="B40" s="1"/>
      <c r="C40" s="1"/>
      <c r="D40" s="1"/>
      <c r="E40" s="1"/>
      <c r="G40" s="1"/>
      <c r="H40" s="1"/>
      <c r="I40" s="1"/>
      <c r="J40" s="1"/>
    </row>
    <row r="41" spans="1:10" ht="13.5" customHeight="1">
      <c r="A41" s="1"/>
      <c r="B41" s="1"/>
      <c r="C41" s="1"/>
      <c r="D41" s="1"/>
      <c r="E41" s="1"/>
      <c r="G41" s="1"/>
      <c r="H41" s="1"/>
      <c r="I41" s="1"/>
      <c r="J41" s="1"/>
    </row>
    <row r="42" spans="1:10" ht="13.5" customHeight="1">
      <c r="C42" s="1"/>
      <c r="D42" s="1"/>
      <c r="E42" s="1"/>
      <c r="G42" s="1"/>
      <c r="H42" s="1"/>
      <c r="I42" s="1"/>
      <c r="J42" s="1"/>
    </row>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16"/>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【内容項目別】全体計画例別葉4年</vt:lpstr>
      <vt:lpstr>【内容項目別】発行者別一覧4年</vt:lpstr>
      <vt:lpstr>ご利用の留意点</vt:lpstr>
      <vt:lpstr>音楽</vt:lpstr>
      <vt:lpstr>国語</vt:lpstr>
      <vt:lpstr>算数</vt:lpstr>
      <vt:lpstr>社会</vt:lpstr>
      <vt:lpstr>図画工作</vt:lpstr>
      <vt:lpstr>道徳</vt:lpstr>
      <vt:lpstr>保健</vt:lpstr>
      <vt:lpstr>理科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K-0502</cp:lastModifiedBy>
  <dcterms:modified xsi:type="dcterms:W3CDTF">2024-03-12T01:10:12Z</dcterms:modified>
</cp:coreProperties>
</file>