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obun\Desktop\zentaikeikakureibetuyou_jikeiretu_1nen\"/>
    </mc:Choice>
  </mc:AlternateContent>
  <xr:revisionPtr revIDLastSave="0" documentId="13_ncr:1_{FC4C6AB1-963C-49DE-A5E7-5348310C8404}" xr6:coauthVersionLast="47" xr6:coauthVersionMax="47" xr10:uidLastSave="{00000000-0000-0000-0000-000000000000}"/>
  <bookViews>
    <workbookView xWindow="-120" yWindow="-120" windowWidth="29040" windowHeight="15720" xr2:uid="{00000000-000D-0000-FFFF-FFFF00000000}"/>
  </bookViews>
  <sheets>
    <sheet name="【時系列】全体計画例別葉6年" sheetId="1" r:id="rId1"/>
    <sheet name="【時系列】発行者別一覧" sheetId="2" r:id="rId2"/>
    <sheet name="内容項目名" sheetId="3" r:id="rId3"/>
    <sheet name="ご利用の留意点" sheetId="4" r:id="rId4"/>
  </sheets>
  <definedNames>
    <definedName name="英語">【時系列】発行者別一覧!$B$20:$N$25</definedName>
    <definedName name="音楽">【時系列】発行者別一覧!$B$26:$N$27</definedName>
    <definedName name="家庭">【時系列】発行者別一覧!$B$30:$N$31</definedName>
    <definedName name="国語">【時系列】発行者別一覧!$B$3:$N$5</definedName>
    <definedName name="算数">【時系列】発行者別一覧!$B$9:$N$14</definedName>
    <definedName name="社会">【時系列】発行者別一覧!$B$6:$N$8</definedName>
    <definedName name="図画工作">【時系列】発行者別一覧!$B$28:$N$29</definedName>
    <definedName name="保健">【時系列】発行者別一覧!$B$33:$N$37</definedName>
    <definedName name="理科">【時系列】発行者別一覧!$B$15:$N$19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L8" i="1"/>
  <c r="O21" i="1"/>
  <c r="N21" i="1"/>
  <c r="M21" i="1"/>
  <c r="L21" i="1"/>
  <c r="K21" i="1"/>
  <c r="J21" i="1"/>
  <c r="I21" i="1"/>
  <c r="H21" i="1"/>
  <c r="G21" i="1"/>
  <c r="F21" i="1"/>
  <c r="E21" i="1"/>
  <c r="D21" i="1"/>
  <c r="O19" i="1"/>
  <c r="N19" i="1"/>
  <c r="M19" i="1"/>
  <c r="L19" i="1"/>
  <c r="K19" i="1"/>
  <c r="J19" i="1"/>
  <c r="I19" i="1"/>
  <c r="H19" i="1"/>
  <c r="G19" i="1"/>
  <c r="F19" i="1"/>
  <c r="E19" i="1"/>
  <c r="D19" i="1"/>
  <c r="O18" i="1"/>
  <c r="N18" i="1"/>
  <c r="M18" i="1"/>
  <c r="L18" i="1"/>
  <c r="K18" i="1"/>
  <c r="J18" i="1"/>
  <c r="I18" i="1"/>
  <c r="H18" i="1"/>
  <c r="G18" i="1"/>
  <c r="F18" i="1"/>
  <c r="E18" i="1"/>
  <c r="D18" i="1"/>
  <c r="O17" i="1"/>
  <c r="N17" i="1"/>
  <c r="M17" i="1"/>
  <c r="L17" i="1"/>
  <c r="K17" i="1"/>
  <c r="J17" i="1"/>
  <c r="I17" i="1"/>
  <c r="H17" i="1"/>
  <c r="G17" i="1"/>
  <c r="F17" i="1"/>
  <c r="E17" i="1"/>
  <c r="D17" i="1"/>
  <c r="O16" i="1"/>
  <c r="N16" i="1"/>
  <c r="M16" i="1"/>
  <c r="L16" i="1"/>
  <c r="K16" i="1"/>
  <c r="J16" i="1"/>
  <c r="I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K12" i="1"/>
  <c r="J12" i="1"/>
  <c r="I12" i="1"/>
  <c r="H12" i="1"/>
  <c r="G12" i="1"/>
  <c r="F12" i="1"/>
  <c r="E12" i="1"/>
  <c r="D12" i="1"/>
  <c r="O8" i="1"/>
  <c r="N8" i="1"/>
  <c r="K8" i="1"/>
  <c r="J8" i="1"/>
  <c r="I8" i="1"/>
  <c r="H8" i="1"/>
  <c r="G8" i="1"/>
  <c r="F8" i="1"/>
  <c r="E8" i="1"/>
  <c r="D8" i="1"/>
</calcChain>
</file>

<file path=xl/sharedStrings.xml><?xml version="1.0" encoding="utf-8"?>
<sst xmlns="http://schemas.openxmlformats.org/spreadsheetml/2006/main" count="620" uniqueCount="416">
  <si>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</si>
  <si>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</si>
  <si>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</si>
  <si>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</si>
  <si>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</si>
  <si>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</si>
  <si>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</si>
  <si>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</si>
  <si>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</si>
  <si>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</si>
  <si>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</si>
  <si>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</si>
  <si>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</si>
  <si>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</si>
  <si>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</si>
  <si>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</si>
  <si>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</si>
  <si>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</si>
  <si>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</si>
  <si>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修学旅行
プール開き</t>
  </si>
  <si>
    <t>防犯教室
終業式</t>
  </si>
  <si>
    <t>始業式
宿泊学習
陸上競技会
避難訓練</t>
  </si>
  <si>
    <t>音楽会
マラソン大会</t>
  </si>
  <si>
    <t>参観日
宿泊学習</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</si>
  <si>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</si>
  <si>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</si>
  <si>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</si>
  <si>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</si>
  <si>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</si>
  <si>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</si>
  <si>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</si>
  <si>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●学級の旗を作ろう
Ｃ よりよい学校生活、集団生活の充実</t>
  </si>
  <si>
    <t>●係活動を見直そう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</si>
  <si>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</si>
  <si>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</si>
  <si>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●学級文庫を活用しよう
Ａ 真理の探究</t>
  </si>
  <si>
    <t>●学級スポーツ大会をしよう
Ｂ 友情、信頼</t>
  </si>
  <si>
    <t>●2学期を振り返ろう
Ａ 節度、節制
●冬休みの計画を立てよう
Ａ 希望と勇気、努力と強い意志</t>
  </si>
  <si>
    <t>●3学期の目標を立てよう
Ａ 希望と勇気、努力と強い意志</t>
  </si>
  <si>
    <t>●6年生を送る会の準備をしよう
Ｃ よりよい学校生活、集団生活の充実</t>
  </si>
  <si>
    <t xml:space="preserve">●1年間を振り返ろう
Ａ 節度、節制
</t>
  </si>
  <si>
    <t>クラブ、児童会、委員会</t>
  </si>
  <si>
    <t>●委員会活動開始
Ｃ 公正、公平、社会正義
●クラブ活動開始
Ａ 個性の伸長</t>
  </si>
  <si>
    <t>●全校集会
Ｃ よりよい学校生活、集団生活の充実</t>
  </si>
  <si>
    <t>●クラブ発表会
Ａ 個性の伸長</t>
  </si>
  <si>
    <t>●クラブ見学会
Ｃ よりよい学校生活、集団生活の充実</t>
  </si>
  <si>
    <t>●1年間の活動のまとめ
Ａ 希望と勇気、努力と強い意志</t>
  </si>
  <si>
    <t>教科</t>
  </si>
  <si>
    <t>国語</t>
  </si>
  <si>
    <t>東京書籍</t>
  </si>
  <si>
    <t>社会</t>
  </si>
  <si>
    <t>算数</t>
  </si>
  <si>
    <t>理科</t>
  </si>
  <si>
    <t>大日本図書</t>
  </si>
  <si>
    <t>英語</t>
  </si>
  <si>
    <t>教育出版</t>
  </si>
  <si>
    <t>音楽</t>
  </si>
  <si>
    <t>教育芸術社</t>
  </si>
  <si>
    <t>図画工作</t>
  </si>
  <si>
    <t>開隆堂</t>
  </si>
  <si>
    <t>家庭</t>
  </si>
  <si>
    <t>体育</t>
  </si>
  <si>
    <t>●体ほぐしの運動
Ｂ 友情、信頼
●短距離走・リレー
Ｂ 友情、信頼
Ｃ 規則の尊重</t>
  </si>
  <si>
    <t>●マット運動
Ａ 希望と勇気、努力と強い意志
Ｂ 友情、信頼</t>
  </si>
  <si>
    <t>●ネット型（ソフトバレー
ボール）
Ａ 希望と勇気、努力と強い意志
Ｂ 友情、信頼
Ｃ 規則の尊重
●水泳運動
Ａ 希望と勇気、努力と強い意志
Ｂ 友情、信頼
Ｃ 規則の尊重</t>
  </si>
  <si>
    <t>●表現運動
Ａ 個性の伸長
Ｂ 友情、信頼
●鉄棒運動
Ａ 希望と勇気、努力と強い意志
Ｂ 友情、信頼
●ゴール型 手（バスケットボール）
Ａ 希望と勇気、努力と強い意志
Ｂ 友情、信頼
Ｃ 規則の尊重</t>
  </si>
  <si>
    <t>●走り高跳び
Ａ 希望と勇気、努力と強い意志
Ｂ 友情、信頼</t>
  </si>
  <si>
    <t>●フォークダンス
Ａ 個性の伸長
Ｂ 友情、信頼
●跳投　２種競技
Ａ 希望と勇気、努力と強い意志
Ｂ 友情、信頼
●体の動きを高める運動
Ｂ 友情、信頼</t>
  </si>
  <si>
    <t xml:space="preserve">●跳び箱運動
Ａ 希望と勇気、努力と強い意志
Ｂ 友情、信頼
</t>
  </si>
  <si>
    <t>●ゴール型 足（サッカー）
Ａ 希望と勇気、努力と強い意志
Ｂ 友情、信頼
Ｃ 規則の尊重</t>
  </si>
  <si>
    <t>保健</t>
  </si>
  <si>
    <t>Gakken</t>
  </si>
  <si>
    <t>総合的な学習の時間</t>
  </si>
  <si>
    <t>家庭・地域との連携</t>
  </si>
  <si>
    <t>教科書会社名一覧　※削除しないようご注意ください。</t>
  </si>
  <si>
    <t>光村図書</t>
  </si>
  <si>
    <t>日本文教出版</t>
  </si>
  <si>
    <t>学校図書</t>
  </si>
  <si>
    <t>啓林館</t>
  </si>
  <si>
    <t>大修館書店</t>
  </si>
  <si>
    <t>三省堂</t>
  </si>
  <si>
    <t xml:space="preserve">●一年生のお世話係 ─アフター・ユー─
C よりよい学校生活、集団生活の充実
●夢に向かって ─三浦雄一郎─
A 希望と勇気、努力と強い意志
●自由な公園
A 善悪の判断、自律、自由と責任
</t>
  </si>
  <si>
    <t xml:space="preserve">●松井さんのえがお
B 感謝
●温かいおまんじゅう
B 礼儀
●「マナーからルールへ、そしてマナーへ」
C 規則の尊重
●修学旅行の自由行動
B 相互理解、寛容
</t>
  </si>
  <si>
    <t xml:space="preserve">●きいちゃん
C 家族愛、家庭生活の充実
●本当にだいじょうぶ?
A 節度、節制
●森川君のうわさ
C 公正、公平、社会正義
●ピンクのバッグ
C 公正、公平、社会正義
</t>
  </si>
  <si>
    <t xml:space="preserve">●広村堤防の清掃ボランティア
C 勤労、公共の精神
●自然のゆりかご
D 自然愛護
</t>
  </si>
  <si>
    <t xml:space="preserve">●いらなくなったきまり
C 規則の尊重
●お父さんの横顔
C 家族愛、家庭生活の充実
●棚田と人をつなぐ
C 伝統と文化の尊重、国や郷土を愛する態度
●本屋のお姉さん
A 正直、誠実
</t>
  </si>
  <si>
    <t xml:space="preserve">●鑑真和上
A 希望と勇気、努力と強い意志
●ハスの花のように
C 国際理解、国際親善
●技術で「障がい」をなくしたい ─遠藤謙─
A 真理の探究
●これが日本
C 伝統と文化の尊重、国や郷土を愛する態度
</t>
  </si>
  <si>
    <t xml:space="preserve">●ブランコ乗りとピエロ
B 相互理解、寛容
●青の洞門
D 感動、畏敬の念
●命のおにぎり
B 親切、思いやり
●世界がおどろく七分間清掃
C 勤労、公共の精神
</t>
  </si>
  <si>
    <t xml:space="preserve">●一隅を照らす ─中村哲─
D よりよく生きる喜び
●勇太への宿題
A 個性の伸長
</t>
  </si>
  <si>
    <t xml:space="preserve">●地球があぶない
D 自然愛護
●生命のメッセージ
D 生命の尊さ
</t>
  </si>
  <si>
    <t xml:space="preserve">●負けないで
D 生命の尊さ
●最後のひと葉
B 親切、思いやり
●大空に飛び立つ鳥
A 善悪の判断、自律、自由と責任
●めざせ、百八十回!
B 友情、信頼
</t>
  </si>
  <si>
    <t xml:space="preserve">●六千人の命を救った決断 ─杉原千畝─
C 公正、公平、社会正義
●わたしは ひろがる
D よりよく生きる喜び
</t>
  </si>
  <si>
    <t xml:space="preserve">●たずね合って考えよう
A 希望と勇気、努力と強い意志
C よりよい学校生活、集団生活の充実
●朗読で表現しよう／さなぎたちの教室
B 友情、信頼
C よりよい学校生活、集団生活の充実
●漢字を使おう１
C 規則の尊重
●社会教育施設へ行こう
C 規則の尊重
C 伝統と文化の尊重、国や郷土を愛する態度
●意見を聞いて考えよう
B 相互理解、寛容
C よりよい学校生活、集団生活の充実
</t>
  </si>
  <si>
    <t xml:space="preserve">●三字以上の熟語の構成
C 規則の尊重
●筆者の論の進め方をとらえよう／イースター島にはなぜ森林がないのか
D 自然愛護
●漢字を使おう２
C 規則の尊重
●情報のとびら　原因と結果
C 規則の尊重
</t>
  </si>
  <si>
    <t xml:space="preserve">●いざというときのために
A 節度、節制
C 家族愛、家庭生活の充実
●文と文とのつながり
C 規則の尊重
●漢文に親しもう
C 伝統と文化の尊重、国や郷土を愛する態度
●文字の移り変わり
C 伝統と文化の尊重、国や郷土を愛する態度
●人物どうしの関係について話し合おう／風切るつばさ
A 正直、誠実
B 友情、信頼
D 生命の尊さ
</t>
  </si>
  <si>
    <t xml:space="preserve">●漢字を使おう３
C 規則の尊重
●つなぐ言葉の使い分け
C 規則の尊重
●インターネットでの議論から考えよう／インターネットの投稿を読み比べよう
A 善悪の判断、自律、自由と責任
A 真理の探究
●六年生の本だな
A 個性の伸長
</t>
  </si>
  <si>
    <t xml:space="preserve">●いま始まる新しいいま
D 生命の尊さ
D 感動、畏敬の念
D よりよく生きる喜び
●心の動きを俳句で表そう
C 伝統と文化の尊重、国や郷土を愛する態度
D 感動、畏敬の念
●話し合って考えを深めよう
B 相互理解、寛容
●漢字を使おう４
C 規則の尊重
●場面に応じた言葉づかい
B 親切、思いやり
B 礼儀
</t>
  </si>
  <si>
    <t xml:space="preserve">●表現に着目して読み、考えたことを伝え合おう／模型のまち
C 伝統と文化の尊重、国や郷土を愛する態度
D 生命の尊さ
●漢字を使おう５
C 規則の尊重
●その修飾は、どこに…
C 規則の尊重
●プラスチックのごみの問題について考えよう／「永遠のごみ」プラスチック
A 節度、節制
D 自然愛護
●情報の…情報の信頼性と…
A 善悪の判断、自律、自由と責任
A 真理の探究
</t>
  </si>
  <si>
    <t xml:space="preserve">●発信しよう、私たちのＳＤＧｓ
A 希望と勇気、努力と強い意志
D よりよく生きる喜び
●プレゼンテーションをしよう
C よりよい学校生活、集団生活の充実
●漢字を使おう６
C 規則の尊重
●複合語
C 規則の尊重
</t>
  </si>
  <si>
    <t xml:space="preserve">●物語を読んで、人物の生き方について考えよう／海のいのち
D 自然愛護
D 感動、畏敬の念
D よりよく生きる喜び
●漢字を使おう７
C 規則の尊重
●似た意味の言葉の使い分け
C 規則の尊重
●心に残った、この一文
A 個性の伸長
A 希望と勇気、努力と強い意志
●漢字を使おう８
C 規則の尊重
</t>
  </si>
  <si>
    <t xml:space="preserve">●古典芸能への招待状
C 伝統と文化の尊重、国や郷土を愛する態度
●言葉の移り変わり
C 伝統と文化の尊重、国や郷土を愛する態度
●宇宙や地球の未来について話し合おう／宇宙への思い
A 希望と勇気、努力と強い意志
D 自然愛護
D 感動、畏敬の念
●漢字を使おう９
C 規則の尊重
●情報の…未来への…
C よりよい学校生活、集団生活の充実
</t>
  </si>
  <si>
    <t xml:space="preserve">●どう立ち向かう？　もしもの世界
A 善悪の判断、自律、自由と責任
A 正直、誠実
A 真理の探究
●表現をくふうする
A 個性の伸長
●伝えよう、感謝の気持ち
B 感謝
</t>
  </si>
  <si>
    <t xml:space="preserve">●成長をふり返って未来へ進もう
A 希望と勇気、努力と強い意志
C よりよい学校生活、集団生活の充実
●君たちに伝えたいこと／春に
A 希望と勇気、努力と強い意志
D 生命の尊さ
D よりよく生きる喜び
</t>
  </si>
  <si>
    <t xml:space="preserve">●自分との対話
B 友情、信頼
C よりよい学校生活、集団生活の充実
●風景　純銀もざいく
D 自然愛護
D 感動、畏敬の念
●あの坂をのぼれば
A 希望と勇気、努力と強い意志
D 自然愛護
D 感動、畏敬の念
●考えを図や表に
A 希望と勇気、努力と強い意志
A 真理の探究
</t>
  </si>
  <si>
    <t xml:space="preserve">●言葉の文化①　春はあけぼの
C 伝統と文化の尊重、国や郷土を愛する態度
D 自然愛護
D 感動、畏敬の念
●言葉の広場①　主語と述語…
C 規則の尊重
●漢字の広場①　三字以上の…
C 規則の尊重
●漢字の広場①　五年生で…
C 規則の尊重
●アイスは暑いほどおいしい？…
A 真理の探究
●雪は新しいエネルギー　―未来へつなぐエネルギー社会
A 真理の探究
C 伝統と文化の尊重、国や郷土を愛する態度
D 自然愛護
</t>
  </si>
  <si>
    <t xml:space="preserve">●パネルディスカッション　―地域の防災
B 相互理解、寛容
C 規則の尊重
C 公正、公平、社会正義
●みんなで作ろうパンフレット
B 相互理解、寛容
C 規則の尊重
C 公正、公平、社会正義
●言葉の文化②　雨
C 伝統と文化の尊重、国や郷土を愛する態度
D 自然愛護
●言葉の広場②　世代に…
B 礼儀
B 相互理解、寛容
●漢字の広場②　複数の…
C 規則の尊重
●漢字の広場②　五年生で…
C 規則の尊重
</t>
  </si>
  <si>
    <t xml:space="preserve">●川とノリオ
C よりよい学校生活、集団生活の充実
D 生命の尊さ
D 自然愛護
●読書の広場①　地域の…
C 伝統と文化の尊重、国や郷土を愛する態度
C 規則の尊重
●読書の広場②　ひろがる読書の世界
A 個性の伸長
</t>
  </si>
  <si>
    <t xml:space="preserve">●聞かせて！「とっておき」の話
A 個性の伸長
B 友情、信頼
●詩を読もう　イナゴ
D 生命の尊さ
D 自然愛護
●言葉の文化③　「知恵の…
C 伝統と文化の尊重、国や郷土を愛する態度
●あなたは作家
A 個性の伸長
A 希望と勇気、努力と強い意志
●言葉の広場③　なぜ、わかり合えなかったのかな？
A 真理の探究
B 相互理解、寛容
B 友情、信頼
●漢字の広場③　熟語の使い分け
C 規則の尊重
●漢字の広場③　五年生で…
C 規則の尊重
●ひろがる言葉　つながる　ひろがる
A 個性の伸長
A 希望と勇気、努力と強い意志
C よりよい学校生活、集団生活の充実
●きつねの窓
D 感動、畏敬の念
</t>
  </si>
  <si>
    <t xml:space="preserve">●言葉の文化④　言葉は時代とともに
C 伝統と文化の尊重、国や郷土を愛する態度
D 自然愛護
●十二歳の主張
A 個性の伸長
A 希望と勇気、努力と強い意志
A 真理の探究
</t>
  </si>
  <si>
    <t xml:space="preserve">●漢字の広場④　音を表す部分
C 規則の尊重
●漢字の広場④　五年生で…
C 規則の尊重
●あなたはどう感じる？
B 相互理解、寛容
●ぼくの世界、君の世界
A 真理の探究
B 相互理解、寛容
A 希望と勇気、努力と強い意志
●「うれしさ」って何？　―哲学対話をしよう
A 個性の伸長
B 相互理解、寛容
B 友情、信頼
</t>
  </si>
  <si>
    <t xml:space="preserve">●読書の広場③　「読書…
A 個性の伸長
A 希望と勇気、努力と強い意志
●言葉の広場④　その場に…
B 親切、思いやり
B 礼儀
●詩を読もう　紙風船
D 感動、畏敬の念
●「迷う」
A 真理の探究
●六年間の思い出をつづろう　―卒業文集
A 個性の伸長
A 希望と勇気、努力と強い意志
C よりよい学校生活、集団生活の充実
</t>
  </si>
  <si>
    <t xml:space="preserve">●言葉と私たち
A 真理の探究
●漢字の広場⑤　同じ訓をもつ漢字
C 規則の尊重
●漢字の広場⑤　五年生で…
C 規則の尊重
</t>
  </si>
  <si>
    <t xml:space="preserve">●津田梅子　―未来をきりひらく「人」への思い
A 希望と勇気、努力と強い意志
</t>
  </si>
  <si>
    <t xml:space="preserve">●言葉の広場⑤　日本語の文字
C 規則の尊重
C 伝統と文化の尊重、国や郷土を愛する態度
●漢字の広場⓺　さまざまな読み方
C 規則の尊重
●出会った言葉をふり返ろう
A 個性の伸長
A 希望と勇気、努力と強い意志
C よりよい学校生活、集団生活の充実
</t>
  </si>
  <si>
    <t xml:space="preserve">●つないで、つないで、一つのお話
C よりよい学校生活、集団生活の充実
B 相互理解、寛容
●準備
A 希望と勇気、努力と強い意志
D よりよく生きる喜び
●伝わるかな、好きな食べ物
A 個性の伸長
C 規則の尊重
●帰り道
B 友情、信頼
B 相互理解、寛容
●公共図書館を活用しよう
C 規則の尊重
●漢字の形と音・意味
C 規則の尊重
●春のいぶき
C 伝統と文化の尊重、国や郷土を愛する態度
D 自然愛護
</t>
  </si>
  <si>
    <t xml:space="preserve">●聞いて、考えを深めよう
B 相互理解、寛容
C 規則の尊重
●漢字の広場①
C 規則の尊重
●笑うから楽しい／時計の時間と心の時間／情報　主張と事例
A 節度、節制
A 希望と勇気、努力と強い意志
A 真理の探究
</t>
  </si>
  <si>
    <t xml:space="preserve">●文の組み立て
C 規則の尊重
●たのしみは
A 個性の伸長
C 伝統と文化の尊重、国や郷土を愛する態度
●天地の文
A 正直、誠実
A 節度、節制
C 伝統と文化の尊重、国や郷土を愛する態度
●情報　情報と情報を…
C 規則の尊重
●デジタル機器と私たち
A 節度、節制
C 規則の尊重
</t>
  </si>
  <si>
    <t xml:space="preserve">●夏のさかり
C 伝統と文化の尊重、国や郷土を愛する態度
D 自然愛護
●私と本／星空を届けたい
A 個性の伸長
B 相互理解、寛容
B 親切、思いやり
</t>
  </si>
  <si>
    <t xml:space="preserve">●せんねん…／名づけ…
D 自然愛護
●いちばん大事なものは
A 希望と勇気、努力と強い意志
B 相互理解、寛容
●インターネットでニュースを読もう
A 善悪の判断、自律、自由と責任
A 真理の探究
●文章を推敲しよう
C 規則の尊重
●漢字の広場②
C 規則の尊重
</t>
  </si>
  <si>
    <t xml:space="preserve">●やまなし／資料　イーハトーヴの夢
D 感動、畏敬の念
A 希望と勇気、努力と強い意志
C 伝統と文化の尊重、国や郷土を愛する態度
●漢字の広場③
C 規則の尊重
●熟語の成り立ち
C 規則の尊重
●秋の深まり
C 伝統と文化の尊重、国や郷土を愛する態度
D 自然愛護
●みんなで楽しく過ごすために／コラム　伝えにくいことを伝える
A 善悪の判断、自律、自由と責任
A 正直、誠実
C よりよい学校生活、集団生活の充実
●話し言葉と書き言葉
C 規則の尊重
</t>
  </si>
  <si>
    <t xml:space="preserve">●古典芸能の世界／狂言「柿山伏」…
C 伝統と文化の尊重、国や郷土を愛する態度
●『鳥獣戯画』を読む／発見、日本文化のみりょく
C 伝統と文化の尊重、国や郷土を愛する態度
A 真理の探究
●カンジー博士の漢字…
C 規則の尊重
</t>
  </si>
  <si>
    <t xml:space="preserve">●漢字の広場④
C 規則の尊重
●ぼくのブック・ウーマン
B 感謝
D よりよく生きる喜び
●おすすめパンフレットを作ろう
A 個性の伸長
C 規則の尊重
●冬のおとずれ
C 伝統と文化の尊重、国や郷土を愛する態度
D 自然愛護
</t>
  </si>
  <si>
    <t xml:space="preserve">●詩を朗読して…
A 正直、誠実
A 個性の伸長
D 感動、畏敬の念
●知ってほしい、この名言
A 希望と勇気、努力と強い意志
D 感動、畏敬の念
D よりよく生きる喜び
●日本の…／コラム　仮名づかい
C 規則の尊重
C 伝統と文化の尊重、国や郷土を愛する態度
●漢字の広場⑤
C 規則の尊重
●考えることとなやむこと／考えることを考え続ける／考える人の行動が世界を変える
A 希望と勇気、努力と強い意志
A 真理の探究
●使える言葉にするために
A 真理の探究
●日本語の特徴
C 規則の尊重
C 伝統と文化の尊重、国や郷土を愛する態度
C 国際理解、国際親善
</t>
  </si>
  <si>
    <t xml:space="preserve">●大切にしたい言葉
A 希望と勇気、努力と強い意志
●今、私は、ぼくは
C よりよい学校生活、集団生活の充実
</t>
  </si>
  <si>
    <t xml:space="preserve">●海の命
D 自然愛護
D 感動、畏敬の念
D よりよく生きる喜び
●漢字の広場⑥
C 規則の尊重
●中学校へつなげよう／生きる／人間は他の生物と何がちがうのか
D 生命の尊さ
A 真理の探究
D よりよく生きる喜び
</t>
  </si>
  <si>
    <t xml:space="preserve">●わたしたちの生活と政治 導入
C 規則の尊重
C 公正、公平、社会正義
C よりよい学校生活、集団生活の充実
●わたしたちのくらしと日本国憲法
C 規則の尊重
C 公正、公平、社会正義
C よりよい学校生活、集団生活の充実
●国の政治のしくみと選挙
C 規則の尊重
C 公正、公平、社会正義
C よりよい学校生活、集団生活の充実
</t>
  </si>
  <si>
    <t xml:space="preserve">●子育て支援の願いを実現する政治／震災復興の願いを実現する政治
C 公正、公平、社会正義
C よりよい学校生活、集団生活の充実
D よりよく生きる喜び
</t>
  </si>
  <si>
    <t xml:space="preserve">●いかす
C 公正、公平、社会正義
C よりよい学校生活、集団生活の充実
D よりよく生きる喜び
●日本の歴史　導入
C よりよい学校生活、集団生活の充実
C 伝統と文化の尊重、国や郷土を愛する態度
●縄文のむらから古墳のくにへ
C 伝統と文化の尊重、国や郷土を愛する態度
C 国際理解、国際親善
</t>
  </si>
  <si>
    <t xml:space="preserve">●天皇中心の国づくり
C 伝統と文化の尊重、国や郷土を愛する態度
C 国際理解、国際親善
</t>
  </si>
  <si>
    <t xml:space="preserve">●貴族のくらし
C 伝統と文化の尊重、国や郷土を愛する態度
●武士の世の中へ
C 規則の尊重
C 伝統と文化の尊重、国や郷土を愛する態度
●今に伝わる室町文化
C 伝統と文化の尊重、国や郷土を愛する態度
D 感動、畏敬の念
</t>
  </si>
  <si>
    <t xml:space="preserve">●戦国の世から天下統一へ
A 希望と勇気、努力と強い意志
C 伝統と文化の尊重、国や郷土を愛する態度
C 国際理解、国際親善
●江戸幕府と政治の安定
C 規則の尊重
C 公正、公平、社会正義
C 伝統と文化の尊重、国や郷土を愛する態度
</t>
  </si>
  <si>
    <t xml:space="preserve">●町人の文化と新しい学問
A 真理の探究
C 公正、公平、社会正義
C 伝統と文化の尊重、国や郷土を愛する態度
●明治の国づくりを進めた人々
C 規則の尊重
C 公正、公平、社会正義
C 伝統と文化の尊重、国や郷土を愛する態度
</t>
  </si>
  <si>
    <t xml:space="preserve">●世界に歩み出した日本
C 伝統と文化の尊重、国や郷土を愛する態度
C 国際理解、国際親善
</t>
  </si>
  <si>
    <t xml:space="preserve">●長く続いた戦争と人々のくらし
C 伝統と文化の尊重、国や郷土を愛する態度
C 国際理解、国際親善
D 生命の尊さ
●新しい日本、平和な日本へ
C 伝統と文化の尊重、国や郷土を愛する態度
C 国際理解、国際親善
C よりよい学校生活、集団生活の充実
</t>
  </si>
  <si>
    <t xml:space="preserve">●いかす
C 伝統と文化の尊重、国や郷土を愛する態度
C 国際理解、国際親善
C よりよい学校生活、集団生活の充実
●世界の中の日本　導入
C 国際理解、国際親善
C 伝統と文化の尊重、国や郷土を愛する態度
B 相互理解、寛容
●日本とつながりの深い国々
C 国際理解、国際親善
C 伝統と文化の尊重、国や郷土を愛する態度
B 相互理解、寛容
</t>
  </si>
  <si>
    <t xml:space="preserve">●世界の未来と日本の役割
C 国際理解、国際親善
C 伝統と文化の尊重、国や郷土を愛する態度
B 相互理解、寛容
●いかす
C 国際理解、国際親善
C 伝統と文化の尊重、国や郷土を愛する態度
B 相互理解、寛容
</t>
  </si>
  <si>
    <t xml:space="preserve">●ともに生きる暮らしと政治　オリエンテーション
C 規則の尊重
C 公正、公平、社会正義
C よりよい学校生活、集団生活の充実
●憲法とわたしたちの暮らし
C 規則の尊重
C 公正、公平、社会正義
C よりよい学校生活、集団生活の充実
</t>
  </si>
  <si>
    <t xml:space="preserve">●わたしたちの暮らしを支える政治
C 公正、公平、社会正義
C よりよい学校生活、集団生活の充実
D よりよく生きる喜び
</t>
  </si>
  <si>
    <t xml:space="preserve">●日本の歴史　オリエンテーション
C よりよい学校生活、集団生活の充実
C 伝統と文化の尊重、国や郷土を愛する態度
●国づくりへの歩み
C 伝統と文化の尊重、国や郷土を愛する態度
C 国際理解、国際親善
●大陸に学んだ国づくり
C 伝統と文化の尊重、国や郷土を愛する態度
C 国際理解、国際親善
</t>
  </si>
  <si>
    <t xml:space="preserve">●武士の政治が始まる
C 規則の尊重
C 伝統と文化の尊重、国や郷土を愛する態度
●室町文化と力をつける人々
C 伝統と文化の尊重、国や郷土を愛する態度
D 感動、畏敬の念
</t>
  </si>
  <si>
    <t xml:space="preserve">●全国統一への動き
A 希望と勇気、努力と強い意志
C 伝統と文化の尊重、国や郷土を愛する態度
C 国際理解、国際親善
●幕府の政治と人々の暮らし
C 規則の尊重
C 公正、公平、社会正義
C 伝統と文化の尊重、国や郷土を愛する態度
●新しい文化と学問
A 真理の探究
C 公正、公平、社会正義
C 伝統と文化の尊重、国や郷土を愛する態度
</t>
  </si>
  <si>
    <t xml:space="preserve">●明治の新しい国づくり
C 規則の尊重
C 公正、公平、社会正義
C 伝統と文化の尊重、国や郷土を愛する態度
●近代国家を目ざして
C 伝統と文化の尊重、国や郷土を愛する態度
C 国際理解、国際親善
</t>
  </si>
  <si>
    <t xml:space="preserve">●戦争と人々の暮らし
C 伝統と文化の尊重、国や郷土を愛する態度
C 国際理解、国際親善
D 生命の尊さ
</t>
  </si>
  <si>
    <t xml:space="preserve">●平和で豊かな暮らしを目ざして
C 伝統と文化の尊重、国や郷土を愛する態度
C 国際理解、国際親善
C よりよい学校生活、集団生活の充実
</t>
  </si>
  <si>
    <t xml:space="preserve">●世界の中の日本　オリエンテーション
C 伝統と文化の尊重、国や郷土を愛する態度
C 国際理解、国際親善
C よりよい学校生活、集団生活の充実
●日本とつながりの深い国々
C 国際理解、国際親善
C 伝統と文化の尊重、国や郷土を愛する態度
B 相互理解、寛容
</t>
  </si>
  <si>
    <t xml:space="preserve">●地球規模の課題の解決と国際協力
C 国際理解、国際親善
C 伝統と文化の尊重、国や郷土を愛する態度
B 相互理解、寛容
</t>
  </si>
  <si>
    <t xml:space="preserve">●わが国の政治のはたらき 導入
C 規則の尊重
C 公正、公平、社会正義
C よりよい学校生活、集団生活の充実
●日本国憲法と政治のしくみ
C 規則の尊重
C 公正、公平、社会正義
C よりよい学校生活、集団生活の充実
</t>
  </si>
  <si>
    <t xml:space="preserve">●わたしたちの願いと政治のはたらき
C 公正、公平、社会正義
C よりよい学校生活、集団生活の充実
D よりよく生きる喜び
</t>
  </si>
  <si>
    <t xml:space="preserve">●日本のあゆみ　導入
C よりよい学校生活、集団生活の充実
C 伝統と文化の尊重、国や郷土を愛する態度
●大昔のくらしとくにの統一
C 伝統と文化の尊重、国や郷土を愛する態度
C 国際理解、国際親善
●天皇を中心とした政治
C 伝統と文化の尊重、国や郷土を愛する態度
C 国際理解、国際親善
</t>
  </si>
  <si>
    <t xml:space="preserve">●貴族が生み出した新しい文化
C 伝統と文化の尊重、国や郷土を愛する態度
</t>
  </si>
  <si>
    <t xml:space="preserve">●武士による政治のはじまり
C 規則の尊重
C 伝統と文化の尊重、国や郷土を愛する態度
●今に伝わる室町の文化と人々のくらし
C 伝統と文化の尊重、国や郷土を愛する態度
D 感動、畏敬の念
●戦国の世の統一
A 希望と勇気、努力と強い意志
C 伝統と文化の尊重、国や郷土を愛する態度
C 国際理解、国際親善
</t>
  </si>
  <si>
    <t xml:space="preserve">●武士による政治の安定
C 規則の尊重
C 公正、公平、社会正義
C 伝統と文化の尊重、国や郷土を愛する態度
</t>
  </si>
  <si>
    <t xml:space="preserve">●江戸の社会と文化・学問
A 真理の探究
C 公正、公平、社会正義
C 伝統と文化の尊重、国や郷土を愛する態度
●明治の新しい国づくり
C 規則の尊重
C 公正、公平、社会正義
C 伝統と文化の尊重、国や郷土を愛する態度
</t>
  </si>
  <si>
    <t xml:space="preserve">●国力の充実をめざす日本と国際社会
C 伝統と文化の尊重、国や郷土を愛する態度
C 国際理解、国際親善
</t>
  </si>
  <si>
    <t xml:space="preserve">●アジア・太平洋に広がる戦争
C 伝統と文化の尊重、国や郷土を愛する態度
C 国際理解、国際親善
D 生命の尊さ
●新しい日本へのあゆみ
C 伝統と文化の尊重、国や郷土を愛する態度
C 国際理解、国際親善
C よりよい学校生活、集団生活の充実
</t>
  </si>
  <si>
    <t xml:space="preserve">●日本の歴史の学習を終えて
C 伝統と文化の尊重、国や郷土を愛する態度
C 国際理解、国際親善
C よりよい学校生活、集団生活の充実
●世界のなかの日本とわたしたち　導入
C 国際理解、国際親善
C 伝統と文化の尊重、国や郷土を愛する態度
B 相互理解、寛容
●日本とつながりの深い国々
C 国際理解、国際親善
C 伝統と文化の尊重、国や郷土を愛する態度
B 相互理解、寛容
</t>
  </si>
  <si>
    <t xml:space="preserve">●世界がかかえる問題と日本の役割
C 国際理解、国際親善
C 伝統と文化の尊重、国や郷土を愛する態度
B 相互理解、寛容
</t>
  </si>
  <si>
    <t xml:space="preserve">●学びのとびら
A 個性の伸長
A 真理の探究
●対称な図形
C 規則の尊重
D 感動、畏敬の念
</t>
  </si>
  <si>
    <t xml:space="preserve">●文字と式
A 真理の探究
C 規則の尊重
●分数×整数、分数÷整数、分数×分数
A 真理の探究
C 規則の尊重
</t>
  </si>
  <si>
    <t xml:space="preserve">●分数÷分数
A 真理の探究
C 規則の尊重
●分数の倍
A 真理の探究
●どんな計算になるのかな？
A 真理の探究
</t>
  </si>
  <si>
    <t xml:space="preserve">●比
A 真理の探究
C 規則の尊重
●算数で読みとこう
A 真理の探究
</t>
  </si>
  <si>
    <t xml:space="preserve">●拡大図と縮図
A 真理の探究
D 感動、畏敬の念
●データの調べ方
A 真理の探究
C 規則の尊重
●円の面積
A 真理の探究
D 感動、畏敬の念
</t>
  </si>
  <si>
    <t xml:space="preserve">●角柱と円柱の体積
A 真理の探究
C 規則の尊重
●およその面積と体積
A 真理の探究
C 伝統と文化の尊重、国や郷土を愛する態度
●考える力をのばそう
A 真理の探究
</t>
  </si>
  <si>
    <t xml:space="preserve">●比例と反比例
A 真理の探究
C 規則の尊重
</t>
  </si>
  <si>
    <t xml:space="preserve">●並べ方と組み合わせ方
A 真理の探究
C 規則の尊重
●考える力をのばそう
A 真理の探究
C 規則の尊重
●算数で読みとこう
A 真理の探究
●データを使って生活を見なおそう
A 真理の探究
C よりよい学校生活、集団生活の充実
</t>
  </si>
  <si>
    <t xml:space="preserve">●算数のしあげ
A 希望と勇気、努力と強い意志
C 規則の尊重
</t>
  </si>
  <si>
    <t xml:space="preserve">●算数卒業旅行
A 真理の探究
C 伝統と文化の尊重、国や郷土を愛する態度
C 国際理解、国際親善
</t>
  </si>
  <si>
    <t xml:space="preserve">●対称な図形
C 規則の尊重
D 感動、畏敬の念
●分数と整数のかけ算・わり算
A 真理の探究
C 規則の尊重
</t>
  </si>
  <si>
    <t xml:space="preserve">●円の面積
A 真理の探究
C 規則の尊重
●円の面積の公式づくり
A 真理の探究
C 規則の尊重
●文字を使った式
A 真理の探究
C 規則の尊重
●何枚いるかな
A 真理の探究
C 規則の尊重
</t>
  </si>
  <si>
    <t xml:space="preserve">●データの活用
A 真理の探究
C よりよい学校生活、集団生活の充実
●読み取る力をのばそう
A 真理の探究
</t>
  </si>
  <si>
    <t xml:space="preserve">●角柱と円柱の体積
A 真理の探究
C 規則の尊重
</t>
  </si>
  <si>
    <t xml:space="preserve">●分数のかけ算
A 真理の探究
C 規則の尊重
●時間と分数
A 真理の探究
C 規則の尊重
●分数のわり算
A 真理の探究
C 規則の尊重
●どんな計算するのかな
A 真理の探究
C 規則の尊重
</t>
  </si>
  <si>
    <t xml:space="preserve">●場合の数
A 真理の探究
C よりよい学校生活、集団生活の充実
●リーグ戦とトーナメント戦
A 真理の探究
C よりよい学校生活、集団生活の充実
●読み取る力をのばそう
A 真理の探究
</t>
  </si>
  <si>
    <t xml:space="preserve">●比
A 真理の探究
C 規則の尊重
●拡大図と縮図
A 真理の探究
C 規則の尊重
●どうして拡大図になるのかな
A 真理の探究
●伊能忠敬の地図作り
A 真理の探究
D 感動、畏敬の念
</t>
  </si>
  <si>
    <t xml:space="preserve">●およその面積や体積
A 真理の探究
●読み取る力をのばそう
A 真理の探究
●6年間のまとめ
A 希望と勇気、努力と強い意志
C 規則の尊重
C よりよい学校生活、集団生活の充実
</t>
  </si>
  <si>
    <t xml:space="preserve">●対称
C 規則の尊重
D 感動、畏敬の念
●文字と式
A 真理の探究
C 規則の尊重
</t>
  </si>
  <si>
    <t xml:space="preserve">●分数と整数のかけ算とわり算
A 真理の探究
C 規則の尊重
</t>
  </si>
  <si>
    <t xml:space="preserve">●分数×分数
A 真理の探究
C 規則の尊重
●分数÷分数
A 真理の探究
C 規則の尊重
</t>
  </si>
  <si>
    <t xml:space="preserve">●資料の整理
A 真理の探究
C 規則の尊重
●ふりかえろう つなげよう
A 真理の探究
B 友情、信頼
●算数をつかって
A 真理の探究
C 規則の尊重
</t>
  </si>
  <si>
    <t xml:space="preserve">●ならべ方と組み合わせ方
A 真理の探究
C よりよい学校生活、集団生活の充実
●小数と分数の計算
A 真理の探究
C 規則の尊重
●倍の計算～分数倍～
A 真理の探究
C 規則の尊重
●円の面積
A 真理の探究
C 規則の尊重
</t>
  </si>
  <si>
    <t xml:space="preserve">●立体の体積
A 真理の探究
C 規則の尊重
●ふりかえろう つなげよう
A 真理の探究
B 友情、信頼
●比とその利用
A 真理の探究
C 規則の尊重
●拡大図と縮図
A 真理の探究
D 感動、畏敬の念
</t>
  </si>
  <si>
    <t xml:space="preserve">●算数をつかって
A 真理の探究
C 規則の尊重
</t>
  </si>
  <si>
    <t xml:space="preserve">●データの活用
A 真理の探究
C よりよい学校生活、集団生活の充実
●算数のまとめ
A 希望と勇気、努力と強い意志
C 規則の尊重
C よりよい学校生活、集団生活の充実
●プログラミングのプ
A 真理の探究
●算数をつかって
A 真理の探究
●算数で見つけた見方・考え方
A 真理の探究
</t>
  </si>
  <si>
    <t xml:space="preserve">●みんなで算数をはじめよう！／算数で使いたい見方・考え方／不思議なパスカルの三角形
A 真理の探究
C 規則の尊重
●文字を使った式
A 真理の探究
C 規則の尊重
●分数と整数のかけ算、わり算
A 希望と勇気、努力と強い意志
C よりよい学校生活、集団生活の充実
</t>
  </si>
  <si>
    <t xml:space="preserve">●対称な図形
C 規則の尊重
C 伝統と文化の尊重、国や郷土を愛する態度
</t>
  </si>
  <si>
    <t xml:space="preserve">●対称なデザイン
A 真理の探究
C 伝統と文化の尊重、国や郷土を愛する態度
●分数のかけ算
A 真理の探究
C 規則の尊重
●分数のわり算
A 希望と勇気、努力と強い意志
C 規則の尊重
</t>
  </si>
  <si>
    <t xml:space="preserve">●切り紙遊び
A 真理の探究
C 規則の尊重
</t>
  </si>
  <si>
    <t xml:space="preserve">●データの見方
A 真理の探究
C よりよい学校生活、集団生活の充実
●円の面積
A 真理の探究
</t>
  </si>
  <si>
    <t xml:space="preserve">●ピザの面積を比べよう
A 真理の探究
C 規則の尊重
●比例と反比例
A 希望と勇気、努力と強い意志
A 真理の探究
C 規則の尊重
●角柱と円柱の体積
A 真理の探究
C 規則の尊重
</t>
  </si>
  <si>
    <t xml:space="preserve">●比
A 希望と勇気、努力と強い意志
A 真理の探究
●うさぎとかめ
A 真理の探究
C 規則の尊重
●拡大図と縮図
A 真理の探究
C よりよい学校生活、集団生活の充実
</t>
  </si>
  <si>
    <t xml:space="preserve">●およその面積と体積
A 真理の探究
●地上絵をかこう
A 真理の探究
C 国際理解、国際親善
</t>
  </si>
  <si>
    <t xml:space="preserve">●並べ方と組み合わせ
A 真理の探究
C よりよい学校生活、集団生活の充実
●算数を使って考えよう
A 真理の探究
B 親切、思いやり
C よりよい学校生活、集団生活の充実
●6年のまとめ
A 希望と勇気、努力と強い意志
</t>
  </si>
  <si>
    <t xml:space="preserve">●算数をふり返ろう！ もっと楽しもう！／算数のまとめ／Let's Try
A 真理の探究
C 規則の尊重
</t>
  </si>
  <si>
    <t xml:space="preserve">●算数のとびら
C よりよい学校生活、集団生活の充実
●対称な図形
C 規則の尊重
D 感動、畏敬の念
●文字と式
A 真理の探究
C 規則の尊重
</t>
  </si>
  <si>
    <t xml:space="preserve">●分数×整数、分数÷整数
A 真理の探究
C 規則の尊重
●復習
A 希望と勇気、努力と強い意志
C 規則の尊重
●分数×分数
A 真理の探究
C 規則の尊重
</t>
  </si>
  <si>
    <t xml:space="preserve">●分数÷分数
A 真理の探究
C 規則の尊重
●場合を順序よく整理して
A 真理の探究
C よりよい学校生活、集団生活の充実
</t>
  </si>
  <si>
    <t xml:space="preserve">●どんな計算になるのかな
A 真理の探究
●算数の自由研究
A 真理の探究
●復習
A 希望と勇気、努力と強い意志
C 規則の尊重
</t>
  </si>
  <si>
    <t xml:space="preserve">●円の面積
A 真理の探究
C 規則の尊重
●立体の体積
A 真理の探究
C 規則の尊重
●データの整理と活用
A 真理の探究
C よりよい学校生活、集団生活の充実
</t>
  </si>
  <si>
    <t xml:space="preserve">●見方・考え方を深めよう
A 真理の探究
●復習
A 希望と勇気、努力と強い意志
C 規則の尊重
●比とその利用
A 真理の探究
</t>
  </si>
  <si>
    <t xml:space="preserve">●図形の拡大と縮小
A 真理の探究
C 規則の尊重
●比例と反比例
A 真理の探究
C 規則の尊重
</t>
  </si>
  <si>
    <t xml:space="preserve">●見方・考え方を深めよう
A 真理の探究
●見積もりを使って
A 真理の探究
●わくわくプログラミング
A 真理の探究
C 規則の尊重
●復習
A 希望と勇気、努力と強い意志
C 規則の尊重
</t>
  </si>
  <si>
    <t xml:space="preserve">●およその形と大きさ
A 真理の探究
●見方・考え方を深めよう
A 真理の探究
●すごろく
A 真理の探究
●わくわく SDGs
A 真理の探究
C 規則の尊重
</t>
  </si>
  <si>
    <t xml:space="preserve">●6年のまとめ
A 希望と勇気、努力と強い意志
C 規則の尊重
C よりよい学校生活、集団生活の充実
</t>
  </si>
  <si>
    <t xml:space="preserve">●さあ、算数の学習をはじめよう！
C よりよい学校生活、集団生活の充実
●対称な図形
C 規則の尊重
D 感動、畏敬の念
●文字と式
A 真理の探究
C 規則の尊重
</t>
  </si>
  <si>
    <t xml:space="preserve">●分数のかけ算とわり算
A 真理の探究
C 規則の尊重
●分数のかけ算
A 真理の探究
C 規則の尊重
</t>
  </si>
  <si>
    <t xml:space="preserve">●分数のわり算
A 真理の探究
C 規則の尊重
●どんな計算になるか考えよう
A 真理の探究
C 規則の尊重
●倍を表す分数
A 真理の探究
C 規則の尊重
●どんな計算になるか考えよう
A 真理の探究
C 規則の尊重
●データの調べ方
A 真理の探究
C よりよい学校生活、集団生活の充実
</t>
  </si>
  <si>
    <t xml:space="preserve">●復習
A 希望と勇気、努力と強い意志
C 規則の尊重
</t>
  </si>
  <si>
    <t xml:space="preserve">●円の面積
A 真理の探究
C 規則の尊重
●角柱と円柱の体積
A 真理の探究
C 規則の尊重
●場合の数
A 真理の探究
C 規則の尊重
</t>
  </si>
  <si>
    <t xml:space="preserve">●算数ジャンプ
A 真理の探究
C 規則の尊重
●比
A 真理の探究
C 規則の尊重
●拡大図と縮図
A 真理の探究
D 感動、畏敬の念
</t>
  </si>
  <si>
    <t xml:space="preserve">●およその面積と体積
A 真理の探究
●比例と反比例
A 真理の探究
C 規則の尊重
</t>
  </si>
  <si>
    <t xml:space="preserve">●算数ジャンプ
A 真理の探究
C 規則の尊重
●復習
A 希望と勇気、努力と強い意志
C 規則の尊重
</t>
  </si>
  <si>
    <t xml:space="preserve">●マテマランドを探検しよう！
A 真理の探究
</t>
  </si>
  <si>
    <t xml:space="preserve">●6年間のまとめ
A 希望と勇気、努力と強い意志
C 規則の尊重
C よりよい学校生活、集団生活の充実
</t>
  </si>
  <si>
    <t xml:space="preserve">●もうすぐ中学生
A 希望と勇気、努力と強い意志
C 規則の尊重
C よりよい学校生活、集団生活の充実
</t>
  </si>
  <si>
    <t xml:space="preserve">●巻頭
A 真理の探究
●地球と私たちのくらし
A 真理の探究
●物の燃え方と空気
A 真理の探究
B 相互理解、寛容
C 規則の尊重
</t>
  </si>
  <si>
    <t xml:space="preserve">●動物のからだのはたらき
A 真理の探究
D 生命の尊さ
</t>
  </si>
  <si>
    <t xml:space="preserve">●植物のからだのはたらき
A 真理の探究
D 生命の尊さ
●生き物どうしのかかわり
A 真理の探究
D 生命の尊さ
</t>
  </si>
  <si>
    <t xml:space="preserve">●私の研究
A 真理の探究
A 個性の伸長
</t>
  </si>
  <si>
    <t xml:space="preserve">●月の形と太陽
A 真理の探究
D 自然愛護
●大地のつくり
A 真理の探究
D 自然愛護
</t>
  </si>
  <si>
    <t xml:space="preserve">●変わり続ける大地
A 真理の探究
D 自然愛護
●てこのはたらきとしくみ
A 真理の探究
B 相互理解、寛容
C 規則の尊重
</t>
  </si>
  <si>
    <t xml:space="preserve">●電気と私たちのくらし
A 真理の探究
B 相互理解、寛容
</t>
  </si>
  <si>
    <t xml:space="preserve">●水溶液の性質とはたらき
A 真理の探究
B 相互理解、寛容
C 規則の尊重
</t>
  </si>
  <si>
    <t xml:space="preserve">●地球に生きる
A 真理の探究
D 生命の尊さ
D 自然愛護
</t>
  </si>
  <si>
    <t xml:space="preserve">●1年間をふりかえろう
A 真理の探究
D 自然愛護
D 生命の尊さ
●中学生になったら・・・／理科とプログラミング
A 真理の探究
</t>
  </si>
  <si>
    <t xml:space="preserve">●私たちの生活と環境
A 真理の探究
D 生命の尊さ
D 自然愛護
●ものの燃え方
A 真理の探究
B 相互理解、寛容
C 規則の尊重
</t>
  </si>
  <si>
    <t xml:space="preserve">●植物の体のつくりとはたらき①日光との関わり
A 真理の探究
D 生命の尊さ
●人やほかの動物の体のつくりとはたらき
A 真理の探究
D 生命の尊さ
</t>
  </si>
  <si>
    <t xml:space="preserve">●植物の体のつくりとはたらき②水との関わり
A 真理の探究
D 生命の尊さ
</t>
  </si>
  <si>
    <t xml:space="preserve">●生物と地球環境
A 真理の探究
D 生命の尊さ
●自由研究
A 真理の探究
A 個性の伸長
</t>
  </si>
  <si>
    <t xml:space="preserve">●自由研究
A 真理の探究
A 個性の伸長
●月と太陽
A 真理の探究
D 自然愛護
D 感動、畏敬の念
●水よう液の性質
A 真理の探究
B 相互理解、寛容
C 規則の尊重
</t>
  </si>
  <si>
    <t xml:space="preserve">●土地のつくりと変化
A 真理の探究
D 自然愛護
</t>
  </si>
  <si>
    <t xml:space="preserve">●てこのはたらき
A 真理の探究
B 相互理解、寛容
C 規則の尊重
</t>
  </si>
  <si>
    <t xml:space="preserve">●私たちの生活と電気
A 真理の探究
B 相互理解、寛容
</t>
  </si>
  <si>
    <t xml:space="preserve">●かけがえのない地球環境
A 真理の探究
D 生命の尊さ
D 自然愛護
</t>
  </si>
  <si>
    <t xml:space="preserve">●理科の世界をぼうけんしよう
A 真理の探究
●環境と私たちのくらし
A 真理の探究
●ものの燃え方と空気
A 真理の探究
B 相互理解、寛容
C 規則の尊重
</t>
  </si>
  <si>
    <t xml:space="preserve">●人や動物の体
A 真理の探究
D 生命の尊さ
</t>
  </si>
  <si>
    <t xml:space="preserve">●植物の養分と水
A 真理の探究
D 生命の尊さ
●生物のくらしと環境
A 真理の探究
D 生命の尊さ
</t>
  </si>
  <si>
    <t xml:space="preserve">●わたしの自由研究
A 真理の探究
A 個性の伸長
</t>
  </si>
  <si>
    <t xml:space="preserve">●てこのしくみとはたらき
A 真理の探究
B 相互理解、寛容
C 規則の尊重
</t>
  </si>
  <si>
    <t xml:space="preserve">●月の形と太陽
A 真理の探究
D 自然愛護
●大地のつくりと変化
A 真理の探究
D 自然愛護
</t>
  </si>
  <si>
    <t xml:space="preserve">●火山の噴火と地震
A 真理の探究
D 自然愛護
●水溶液の性質
A 真理の探究
B 相互理解、寛容
C 規則の尊重
</t>
  </si>
  <si>
    <t xml:space="preserve">●電気と私たちの生活
A 真理の探究
B 相互理解、寛容
</t>
  </si>
  <si>
    <t xml:space="preserve">●人と環境
A 真理の探究
D 生命の尊さ
D 自然愛護
●科学者を知ろう
A 真理の探究
D 生命の尊さ
D 自然愛護
</t>
  </si>
  <si>
    <t xml:space="preserve">●理科の世界をふりかえろう
A 真理の探究
</t>
  </si>
  <si>
    <t xml:space="preserve">●自分のこととして考えよう。
A 真理の探究
●ものの燃え方と空気
A 真理の探究
B 相互理解、寛容
C 規則の尊重
</t>
  </si>
  <si>
    <t xml:space="preserve">●人や他の動物の体
A 真理の探究
D 生命の尊さ
</t>
  </si>
  <si>
    <t xml:space="preserve">●植物の体
A 真理の探究
D 生命の尊さ
</t>
  </si>
  <si>
    <t xml:space="preserve">●生き物と食べ物・空気・水
A 真理の探究
D 生命の尊さ
●てこ
A 真理の探究
B 相互理解、寛容
C 規則の尊重
</t>
  </si>
  <si>
    <t xml:space="preserve">●土地のつくり
A 真理の探究
D 自然愛護
</t>
  </si>
  <si>
    <t xml:space="preserve">●地震や火山と災害
A 真理の探究
D 自然愛護
</t>
  </si>
  <si>
    <t xml:space="preserve">●月の見え方と太陽
A 真理の探究
D 自然愛護
</t>
  </si>
  <si>
    <t xml:space="preserve">●水溶液
A 真理の探究
B 相互理解、寛容
C 規則の尊重
</t>
  </si>
  <si>
    <t xml:space="preserve">●電気の利用
A 真理の探究
B 相互理解、寛容
</t>
  </si>
  <si>
    <t xml:space="preserve">●人の生活と自然環境
A 真理の探究
D 生命の尊さ
D 自然愛護
</t>
  </si>
  <si>
    <t xml:space="preserve">●理科のガイダンス
A 真理の探究
●ものが燃えるしくみ
A 真理の探究
B 相互理解、寛容
C 規則の尊重
</t>
  </si>
  <si>
    <t xml:space="preserve">●ヒトや動物の体
A 真理の探究
D 生命の尊さ
</t>
  </si>
  <si>
    <t xml:space="preserve">●植物のつくりとはたらき
A 真理の探究
D 生命の尊さ
●⽣物どうしのつながり
A 真理の探究
D 生命の尊さ
</t>
  </si>
  <si>
    <t xml:space="preserve">●これまでの学習をつなげよう
A 真理の探究
●⾃由研究
A 真理の探究
A 個性の伸長
</t>
  </si>
  <si>
    <t xml:space="preserve">●みんなで使う理科室
A 真理の探究
C 規則の尊重
●⽔よう液の性質
A 真理の探究
B 相互理解、寛容
</t>
  </si>
  <si>
    <t xml:space="preserve">●⽉と太陽
A 真理の探究
D 自然愛護
</t>
  </si>
  <si>
    <t xml:space="preserve">●⼤地のつくりと変化
A 真理の探究
D 自然愛護
</t>
  </si>
  <si>
    <t xml:space="preserve">●発電と電気の利⽤
A 真理の探究
B 相互理解、寛容
</t>
  </si>
  <si>
    <t xml:space="preserve">●⾃然とともに⽣きる
A 真理の探究
D 生命の尊さ
D 自然愛護
</t>
  </si>
  <si>
    <t xml:space="preserve">●This is me!
B 友情、信頼
C 国際理解、国際親善
</t>
  </si>
  <si>
    <t xml:space="preserve">●My Daily Schedule
B 友情、信頼
C 国際理解、国際親善
</t>
  </si>
  <si>
    <t xml:space="preserve">●My Weekend
B 友情、信頼
C 国際理解、国際親善
</t>
  </si>
  <si>
    <t xml:space="preserve">●Check Your Steps 1
B 友情、信頼
C 国際理解、国際親善
</t>
  </si>
  <si>
    <t xml:space="preserve">●Let's see the world.
B 友情、信頼
C 国際理解、国際親善
</t>
  </si>
  <si>
    <t xml:space="preserve">●Where is it from?
B 友情、信頼
C 国際理解、国際親善
C 伝統と文化の尊重、国や郷土を愛する態度
</t>
  </si>
  <si>
    <t xml:space="preserve">●Save the animals.
B 友情、信頼
C 国際理解、国際親善
D 自然愛護
</t>
  </si>
  <si>
    <t xml:space="preserve">●Check Your Steps 2
B 友情、信頼
C 国際理解、国際親善
D 自然愛護
</t>
  </si>
  <si>
    <t xml:space="preserve">●My Best Memory
B 友情、信頼
C 国際理解、国際親善
C よりよい学校生活、集団生活の充実
</t>
  </si>
  <si>
    <t xml:space="preserve">●My Future, My Dream
B 友情、信頼
C 国際理解、国際親善
A 希望と勇気、努力と強い意志
</t>
  </si>
  <si>
    <t xml:space="preserve">●Check Your Steps 3
B 友情、信頼
C 国際理解、国際親善
A 希望と勇気、努力と強い意志
</t>
  </si>
  <si>
    <t xml:space="preserve">●This is me.
B 友情、信頼
C 国際理解、国際親善
A 個性の伸長
</t>
  </si>
  <si>
    <t xml:space="preserve">●Welcome to Japan.
B 友情、信頼
C 国際理解、国際親善
C 伝統と文化の尊重、国や郷土を愛する態度
</t>
  </si>
  <si>
    <t xml:space="preserve">●What time do you get up?
B 友情、信頼
C 国際理解、国際親善
</t>
  </si>
  <si>
    <t xml:space="preserve">●Let's Check 1／Our World 1
C 国際理解、国際親善
C よりよい学校生活、集団生活の充実
</t>
  </si>
  <si>
    <t xml:space="preserve">●My Summer Vacation
B 友情、信頼
C 国際理解、国際親善
</t>
  </si>
  <si>
    <t xml:space="preserve">●Where do you want to go?
B 友情、信頼
C 国際理解、国際親善
</t>
  </si>
  <si>
    <t xml:space="preserve">●Let's Check 2／Our World 2
C 国際理解、国際親善
</t>
  </si>
  <si>
    <t xml:space="preserve">●My Dream
B 友情、信頼
C 国際理解、国際親善
A 希望と勇気、努力と強い意志
</t>
  </si>
  <si>
    <t xml:space="preserve">●My Junior High School Life
B 友情、信頼
C 国際理解、国際親善
A 希望と勇気、努力と強い意志
</t>
  </si>
  <si>
    <t xml:space="preserve">●Let's Check 3／Our World 3
C 国際理解、国際親善
</t>
  </si>
  <si>
    <t xml:space="preserve">●英語で言ってみよう
C 国際理解、国際親善
●This is our town.
B 友情、信頼
C 国際理解、国際親善
C 伝統と文化の尊重、国や郷土を愛する態度
</t>
  </si>
  <si>
    <t xml:space="preserve">●We are from India.
B 友情、信頼
C 国際理解、国際親善
</t>
  </si>
  <si>
    <t xml:space="preserve">●We have Children's Day in May.
B 友情、信頼
C 国際理解、国際親善
C 伝統と文化の尊重、国や郷土を愛する態度
●ABC Fun Box 1
C 国際理解、国際親善
●We can enjoy skiing.
C 国際理解、国際親善
</t>
  </si>
  <si>
    <t xml:space="preserve">●道案内
C 国際理解、国際親善
●ケンの冒険
C 国際理解、国際親善
●世界のおはなし
C 国際理解、国際親善
</t>
  </si>
  <si>
    <t xml:space="preserve">●My Memories
B 友情、信頼
C 国際理解、国際親善
C よりよい学校生活、集団生活の充実
●I went to the beach.
B 友情、信頼
C 国際理解、国際親善
</t>
  </si>
  <si>
    <t xml:space="preserve">●ABC Fun Box 2
C 国際理解、国際親善
●It was green.
B 友情、信頼
C 国際理解、国際親善
</t>
  </si>
  <si>
    <t xml:space="preserve">●We had the sports day in October.
B 友情、信頼
C 国際理解、国際親善
C よりよい学校生活、集団生活の充実
●My best memory is the school trip.
B 友情、信頼
C 国際理解、国際親善
C よりよい学校生活、集団生活の充実
</t>
  </si>
  <si>
    <t xml:space="preserve">●買い物
C 国際理解、国際親善
●ケンの冒険
C 国際理解、国際親善
●世界のおはなし
C 国際理解、国際親善
</t>
  </si>
  <si>
    <t xml:space="preserve">●My Dream
B 友情、信頼
C 国際理解、国際親善
A 希望と勇気、努力と強い意志
●I want to be a singer.
B 友情、信頼
C 国際理解、国際親善
A 希望と勇気、努力と強い意志
</t>
  </si>
  <si>
    <t xml:space="preserve">●I want to join the brass band.
B 友情、信頼
C 国際理解、国際親善
A 希望と勇気、努力と強い意志
●ABC Fun Box 3
C 国際理解、国際親善
</t>
  </si>
  <si>
    <t xml:space="preserve">●This is my dream!
B 友情、信頼
C 国際理解、国際親善
A 希望と勇気、努力と強い意志
●ケンの冒険
C 国際理解、国際親善
●世界のおはなし
C 国際理解、国際親善
●This is me!
B 友情、信頼
C 国際理解、国際親善
A 個性の伸長
</t>
  </si>
  <si>
    <t xml:space="preserve">●Let's Start Together
C 国際理解、国際親善
●Let's be friends.
B 友情、信頼
C 国際理解、国際親善
C よりよい学校生活、集団生活の充実
</t>
  </si>
  <si>
    <t xml:space="preserve">●My town is wonderful.
B 友情、信頼
C 国際理解、国際親善
C 伝統と文化の尊重、国や郷土を愛する態度
</t>
  </si>
  <si>
    <t xml:space="preserve">●Let's Read and Act 1／Let’s Look at the World 1
C 国際理解、国際親善
</t>
  </si>
  <si>
    <t xml:space="preserve">●My Summer Vacation
B 友情、信頼
C 国際理解、国際親善
●Dream World Tour
B 友情、信頼
C 国際理解、国際親善
</t>
  </si>
  <si>
    <t xml:space="preserve">●Let's Read and Act 2
C 国際理解、国際親善
</t>
  </si>
  <si>
    <t xml:space="preserve">●What do you want to be?
B 友情、信頼
C 国際理解、国際親善
A 希望と勇気、努力と強い意志
</t>
  </si>
  <si>
    <t xml:space="preserve">●Junior High School Life
B 友情、信頼
C 国際理解、国際親善
A 希望と勇気、努力と強い意志
</t>
  </si>
  <si>
    <t xml:space="preserve">●Let's Look at the World 2
C 国際理解、国際親善
D 自然愛護
</t>
  </si>
  <si>
    <t xml:space="preserve">●Let's Start
C 国際理解、国際親善
●This is me.
B 友情、信頼
C 国際理解、国際親善
</t>
  </si>
  <si>
    <t xml:space="preserve">●言葉について考えよう 1
B 友情、信頼
C 国際理解、国際親善
C 伝統と文化の尊重、国や郷土を愛する態度
●What time do you get up?
B 友情、信頼
C 国際理解、国際親善
</t>
  </si>
  <si>
    <t xml:space="preserve">●世界の友達 1
C 国際理解、国際親善
●You can do it! 1
B 友情、信頼
C 国際理解、国際親善
C 伝統と文化の尊重、国や郷土を愛する態度
</t>
  </si>
  <si>
    <t xml:space="preserve">●We live together.
B 友情、信頼
C 国際理解、国際親善
D 自然愛護
</t>
  </si>
  <si>
    <t xml:space="preserve">●言葉について考えよう 2
C 国際理解、国際親善
●I want to go to Italy.
B 友情、信頼
C 国際理解、国際親善
</t>
  </si>
  <si>
    <t xml:space="preserve">●世界の友達 2
C 国際理解、国際親善
●You can do it! 2
B 友情、信頼
C 国際理解、国際親善
</t>
  </si>
  <si>
    <t xml:space="preserve">●言葉について考えよう 3
B 友情、信頼
C 国際理解、国際親善
●My Best Memory
B 友情、信頼
C 国際理解、国際親善
C よりよい学校生活、集団生活の充実
</t>
  </si>
  <si>
    <t xml:space="preserve">●世界の友達 3
C 国際理解、国際親善
●You can do it! 3
B 友情、信頼
C 国際理解、国際親善
●英語の物語
B 友情、信頼
C 国際理解、国際親善
</t>
  </si>
  <si>
    <t xml:space="preserve">●I can speak English!
B 友情、信頼
C 国際理解、国際親善
●I'm from Tokyo, Japan.
B 友情、信頼
C 国際理解、国際親善
C 伝統と文化の尊重、国や郷土を愛する態度
</t>
  </si>
  <si>
    <t xml:space="preserve">●Welcome to Japan. 
B 友情、信頼
C 国際理解、国際親善
C 伝統と文化の尊重、国や郷土を愛する態度
</t>
  </si>
  <si>
    <t xml:space="preserve">●We need a big park in our town.
B 友情、信頼
C 国際理解、国際親善
C 伝統と文化の尊重、国や郷土を愛する態度
</t>
  </si>
  <si>
    <t xml:space="preserve">●REVIEW 1
C 国際理解、国際親善
</t>
  </si>
  <si>
    <t xml:space="preserve">●I went to the zoo.
B 友情、信頼
C 国際理解、国際親善
</t>
  </si>
  <si>
    <t xml:space="preserve">●This is my hero.
B 友情、信頼
C 国際理解、国際親善
A 希望と勇気、努力と強い意志
</t>
  </si>
  <si>
    <t xml:space="preserve">●My favorite memory is the school trip.
B 友情、信頼
C 国際理解、国際親善
C よりよい学校生活、集団生活の充実
</t>
  </si>
  <si>
    <t xml:space="preserve">●REVIEW 2
C 国際理解、国際親善
</t>
  </si>
  <si>
    <t xml:space="preserve">●I want to be a fashion designer.
B 友情、信頼
C 国際理解、国際親善
A 希望と勇気、努力と強い意志
</t>
  </si>
  <si>
    <t xml:space="preserve">●I want to join the brass band.
B 友情、信頼
C 国際理解、国際親善
A 希望と勇気、努力と強い意志
</t>
  </si>
  <si>
    <t xml:space="preserve">●REVIEW 3
C 国際理解、国際親善
</t>
  </si>
  <si>
    <t xml:space="preserve">●&lt;音&gt;言葉をもとにリズムで遊ぼう 
A 個性の伸長
●&lt;にっぽん&gt;おぼろ月夜（共）
C 伝統と文化の尊重、国や郷土を愛する態度
D 自然愛護
D 感動、畏敬の念
</t>
  </si>
  <si>
    <t xml:space="preserve">●短調のひびき
A 真理の探究
●アンサンブルのみりょく
A 真理の探究
D 感動、畏敬の念
</t>
  </si>
  <si>
    <t xml:space="preserve">●&lt;にっぽん&gt;われは海の子（共）
C 伝統と文化の尊重、国や郷土を愛する態度
D 自然愛護
D 感動、畏敬の念
</t>
  </si>
  <si>
    <t xml:space="preserve">●せん律のひびき合い
B 友情、信頼
B 相互理解、寛容
C よりよい学校生活、集団生活の充実
●音楽のききどころ
A 真理の探究
D 感動、畏敬の念
</t>
  </si>
  <si>
    <t xml:space="preserve">●＊豊かな表現
B 友情、信頼
B 相互理解、寛容
A 希望と勇気、努力と強い意志
</t>
  </si>
  <si>
    <t xml:space="preserve">●&lt;音&gt;じゅんかんコードをもとにアドリブで遊ぼう
A 個性の伸長
A 希望と勇気、努力と強い意志
●世界の音楽
C 国際理解、国際親善
</t>
  </si>
  <si>
    <t xml:space="preserve">●日本の音楽
C 伝統と文化の尊重、国や郷土を愛する態度
D 感動、畏敬の念
</t>
  </si>
  <si>
    <t xml:space="preserve">●＊思いをこめた表現
B 友情、信頼
C 伝統と文化の尊重、国や郷土を愛する態度
C 国際理解、国際親善
●&lt;音&gt;役割を決めて音階をもとにした音楽をつくろう
B 友情、信頼
C よりよい学校生活、集団生活の充実
D 感動、畏敬の念
</t>
  </si>
  <si>
    <t xml:space="preserve">●〔音楽ランド〕語りあおう 等 
B 友情、信頼
A 希望と勇気、努力と強い意志
C 伝統と文化の尊重、国や郷土を愛する態度
</t>
  </si>
  <si>
    <t xml:space="preserve">●歌声をひびかせて心をつなげよう
C よりよい学校生活、集団生活の充実
C 伝統と文化の尊重、国や郷土を愛する態度
D 感動、畏敬の念
</t>
  </si>
  <si>
    <t xml:space="preserve">●いろいろな音のひびきを味わおう
A 個性の伸長
A 真理の探究
C よりよい学校生活、集団生活の充実
</t>
  </si>
  <si>
    <t xml:space="preserve">●和音のひびきや音の重なりを感じ取ろう
A 真理の探究
B 相互理解、寛容
</t>
  </si>
  <si>
    <t xml:space="preserve">●曲想の変化を楽しもう
A 真理の探究
B 友情、信頼
D 感動、畏敬の念
</t>
  </si>
  <si>
    <t xml:space="preserve">●詩と音楽との関わりを味わおう
C 伝統と文化の尊重、国や郷土を愛する態度
D 感動、畏敬の念
</t>
  </si>
  <si>
    <t xml:space="preserve">●日本や世界の音楽に親しもう
C 伝統と文化の尊重、国や郷土を愛する態度
C 国際理解、国際親善
</t>
  </si>
  <si>
    <t xml:space="preserve">●音楽で思いを伝えよう
A 希望と勇気、努力と強い意志
B 感謝
C よりよい学校生活、集団生活の充実
</t>
  </si>
  <si>
    <t xml:space="preserve">●わたしのお気に入りの場所
A 正直、誠実
B 相互理解、寛容
</t>
  </si>
  <si>
    <t xml:space="preserve">●今の気持ちを形に
A 正直、誠実
B 相互理解、寛容
●いろどり、いろいろ（形と色でショートチャレンジ）
A 希望と勇気、努力と強い意志
A 真理の探究
</t>
  </si>
  <si>
    <t xml:space="preserve">●木と金属でチャレンジ
A 希望と勇気、努力と強い意志
</t>
  </si>
  <si>
    <t xml:space="preserve">●入り口の向こうには…
C よりよい学校生活、集団生活の充実
D 自然愛護
</t>
  </si>
  <si>
    <t xml:space="preserve">●ゆらゆら、どきどき
A 真理の探究
</t>
  </si>
  <si>
    <t xml:space="preserve">●カット、ペタッと、すてきな形
A 個性の伸長
●きらめき劇場
A 真理の探究
D 感動、畏敬の念
</t>
  </si>
  <si>
    <t xml:space="preserve">●時空をこえて／みんなのお話始まるよ
A 正直、誠実
C よりよい学校生活、集団生活の充実
C 国際理解、国際親善
</t>
  </si>
  <si>
    <t xml:space="preserve">●学校へようこそ
B 親切、思いやり
B 感謝
C よりよい学校生活、集団生活の充実
</t>
  </si>
  <si>
    <t xml:space="preserve">●龍を見る
C 伝統と文化の尊重、国や郷土を愛する態度
D 感動、畏敬の念
●墨から生まれる世界
A 真理の探究
</t>
  </si>
  <si>
    <t xml:space="preserve">●ひびき合う形と色を求めて／バランス・アンバランス
A 希望と勇気、努力と強い意志
A 真理の探究
</t>
  </si>
  <si>
    <t xml:space="preserve">●わたしはデザイナー　12さいの力で／夢の新製品
A 希望と勇気、努力と強い意志
B 相互理解、寛容
</t>
  </si>
  <si>
    <t xml:space="preserve">●想像する力
A 希望と勇気、努力と強い意志
</t>
  </si>
  <si>
    <t xml:space="preserve">●おもしろ筆
C 伝統と文化の尊重、国や郷土を愛する態度
●墨と水から広がる世界
C 伝統と文化の尊重、国や郷土を愛する態度
</t>
  </si>
  <si>
    <t xml:space="preserve">●ここから見ると
A 真理の探究
●光の形
A 真理の探究
●くるくるクランク
A 真理の探究
</t>
  </si>
  <si>
    <t xml:space="preserve">●音のする絵
D 自然愛護
●自然を感じるすてきな場所で
B 友情、信頼
D 自然愛護
</t>
  </si>
  <si>
    <t xml:space="preserve">●わたしの大切な風景
A 正直、誠実
C 国際理解、国際親善
</t>
  </si>
  <si>
    <t xml:space="preserve">●１まいの板から
A 節度、節制
A 希望と勇気、努力と強い意志
</t>
  </si>
  <si>
    <t xml:space="preserve">●わたしの感じる和
C 伝統と文化の尊重、国や郷土を愛する態度
</t>
  </si>
  <si>
    <t xml:space="preserve">●ドリーム・プロジェクト
C よりよい学校生活、集団生活の充実
</t>
  </si>
  <si>
    <t xml:space="preserve">●未来のわたし
A 希望と勇気、努力と強い意志
</t>
  </si>
  <si>
    <t xml:space="preserve">●見つめてみよう生活時間
A 節度、節制
C 家族愛、家庭生活の充実
●朝食から健康な1日の生活を
A 節度、節制
</t>
  </si>
  <si>
    <t xml:space="preserve">●夏をすずしくさわやかに
A 節度、節制
A 真理の探究
C 伝統と文化の尊重、国や郷土を愛する態度
</t>
  </si>
  <si>
    <t xml:space="preserve">●思いを形にして生活を豊かに
A 節度、節制
A 希望と勇気、努力と強い意志
C よりよい学校生活、集団生活の充実
</t>
  </si>
  <si>
    <t xml:space="preserve">●まかせてね 今日の食事
A 節度、節制
A 希望と勇気、努力と強い意志
C 家族愛、家庭生活の充実
●あなたは家庭や地域の宝物
C 勤労、公共の精神
C 伝統と文化の尊重、国や郷土を愛する態度
</t>
  </si>
  <si>
    <t xml:space="preserve">●冬を明るく暖かく
A 節度、節制
A 真理の探究
C 伝統と文化の尊重、国や郷土を愛する態度
</t>
  </si>
  <si>
    <t xml:space="preserve">●●２年間のまとめ
A 節度、節制
●●生活を変えるチャンス！
A 節度、節制
</t>
  </si>
  <si>
    <t xml:space="preserve">●生活時間をマネジメント
A 節度、節制
C 家族愛、家庭生活の充実
●できることを増やしてクッキング
A 節度、節制
A 真理の探究
</t>
  </si>
  <si>
    <t xml:space="preserve">●クリーン大作戦
C 勤労、公共の精神
C 家族愛、家庭生活の充実
●すずしく快適に過ごす住まい方
A 節度、節制
A 真理の探究
C 伝統と文化の尊重、国や郷土を愛する態度
</t>
  </si>
  <si>
    <t xml:space="preserve">●すずしく快適に過ごす着方と手入れ
A 節度、節制
A 真理の探究
</t>
  </si>
  <si>
    <t xml:space="preserve">●生活を豊かに　ソーイング
A 希望と勇気、努力と強い意志
C よりよい学校生活、集団生活の充実
</t>
  </si>
  <si>
    <t xml:space="preserve">●こんだてを工夫して
B 礼儀
C 家族愛、家庭生活の充実
C 伝統と文化の尊重、国や郷土を愛する態度
</t>
  </si>
  <si>
    <t xml:space="preserve">●生活の課題と実践（課題・計画）
A 節度、節制
●生活の課題と実践（発表）
A 節度、節制
●共に生きる地域での生活
C 勤労、公共の精神
C 伝統と文化の尊重、国や郷土を愛する態度
</t>
  </si>
  <si>
    <t xml:space="preserve">●持続可能な社会を生きる
A 節度、節制
C 勤労、公共の精神
●２年間の学習をふり返って、中学校の学習に生かそう
A 節度、節制
</t>
  </si>
  <si>
    <t xml:space="preserve">●病気の予防
Ａ 善悪の判断、自律、自由と責任
Ａ 節度、節制
Ｃ 規則の尊重
</t>
  </si>
  <si>
    <t>●病気の予防
Ａ 善悪の判断、自律、自由と責任
Ａ 節度、節制
Ｃ 規則の尊重</t>
  </si>
  <si>
    <t>●病気の予防
Ａ 善悪の判断、自律、自由と責任
Ａ 節度、節制
Ｃ 規則の尊重　　　</t>
  </si>
  <si>
    <t>Ａ 善悪の判断、自律、自由と責任</t>
  </si>
  <si>
    <t>Ａ 正直、誠実</t>
  </si>
  <si>
    <t>Ａ 節度、節制</t>
  </si>
  <si>
    <t>Ａ 個性の伸長</t>
  </si>
  <si>
    <t>Ａ 希望と勇気、努力と強い意志</t>
  </si>
  <si>
    <t>Ａ 真理の探究</t>
  </si>
  <si>
    <t>Ｂ 親切、思いやり</t>
  </si>
  <si>
    <t>Ｂ 感謝</t>
  </si>
  <si>
    <t>Ｂ 礼儀</t>
  </si>
  <si>
    <t>Ｂ 友情、信頼</t>
  </si>
  <si>
    <t>Ｂ 相互理解、寛容</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</si>
  <si>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</si>
  <si>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</si>
  <si>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</si>
  <si>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</si>
  <si>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</si>
  <si>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</si>
  <si>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</si>
  <si>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</si>
  <si>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</si>
  <si>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</si>
  <si>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Ｄ よりよく生きる喜び</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</si>
  <si>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</si>
  <si>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</si>
  <si>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</si>
  <si>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</si>
  <si>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</si>
  <si>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</si>
  <si>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</si>
  <si>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</si>
  <si>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</si>
  <si>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</si>
  <si>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</si>
  <si>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</si>
  <si>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</si>
  <si>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</si>
  <si>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</si>
  <si>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</si>
  <si>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</si>
  <si>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Gakken</t>
    <phoneticPr fontId="17"/>
  </si>
  <si>
    <t>大修館書店</t>
    <phoneticPr fontId="17"/>
  </si>
  <si>
    <r>
      <t xml:space="preserve">●志をとげるために </t>
    </r>
    <r>
      <rPr>
        <sz val="6"/>
        <color theme="1"/>
        <rFont val="Microsoft JhengHei"/>
        <family val="1"/>
      </rPr>
      <t>─</t>
    </r>
    <r>
      <rPr>
        <sz val="6"/>
        <color theme="1"/>
        <rFont val="MS Mincho"/>
        <family val="1"/>
        <charset val="128"/>
      </rPr>
      <t>小川笙船</t>
    </r>
    <r>
      <rPr>
        <sz val="6"/>
        <color theme="1"/>
        <rFont val="Microsoft JhengHei"/>
        <family val="1"/>
      </rPr>
      <t>─</t>
    </r>
    <r>
      <rPr>
        <sz val="6"/>
        <color theme="1"/>
        <rFont val="MS Mincho"/>
        <family val="1"/>
        <charset val="128"/>
      </rPr>
      <t xml:space="preserve">        
A 希望と勇気、努力と強い意志
●友のしょうぞう画
B 友情、信頼
●よみがえれ熊本城
C 伝統と文化の尊重、国や郷土を愛する態度
●第九がひびく町 </t>
    </r>
    <r>
      <rPr>
        <sz val="6"/>
        <color theme="1"/>
        <rFont val="Microsoft JhengHei"/>
        <family val="1"/>
      </rPr>
      <t>─</t>
    </r>
    <r>
      <rPr>
        <sz val="6"/>
        <color theme="1"/>
        <rFont val="MS Mincho"/>
        <family val="1"/>
        <charset val="128"/>
      </rPr>
      <t>ドイツと鳴門 友好のかけ橋</t>
    </r>
    <r>
      <rPr>
        <sz val="6"/>
        <color theme="1"/>
        <rFont val="Microsoft JhengHei"/>
        <family val="1"/>
      </rPr>
      <t>─</t>
    </r>
    <r>
      <rPr>
        <sz val="6"/>
        <color theme="1"/>
        <rFont val="MS Mincho"/>
        <family val="1"/>
        <charset val="128"/>
      </rPr>
      <t xml:space="preserve">
C 国際理解、国際親善
●羽ばたけ、折り鶴
D 生命の尊さ
</t>
    </r>
    <phoneticPr fontId="17"/>
  </si>
  <si>
    <t>６年　全体計画例別葉（教科領域等と道徳との関連計画表）【時系列】　　2024年～2027年</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</si>
</sst>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MS Mincho"/>
      <family val="1"/>
      <charset val="128"/>
    </font>
    <font>
      <sz val="8"/>
      <color theme="1"/>
      <name val="ＭＳ ゴシック"/>
      <family val="3"/>
      <charset val="128"/>
    </font>
    <font>
      <sz val="11"/>
      <name val="MS PGothic"/>
      <family val="3"/>
      <charset val="128"/>
    </font>
    <font>
      <sz val="9"/>
      <color theme="1"/>
      <name val="ＭＳ ゴシック"/>
      <family val="3"/>
      <charset val="128"/>
    </font>
    <font>
      <sz val="6"/>
      <color rgb="FF000000"/>
      <name val="MS Mincho"/>
      <family val="1"/>
      <charset val="128"/>
    </font>
    <font>
      <sz val="6"/>
      <color theme="1"/>
      <name val="MS Mincho"/>
      <family val="1"/>
      <charset val="128"/>
    </font>
    <font>
      <sz val="8"/>
      <color theme="1"/>
      <name val="&quot;MS Gothic&quot;"/>
    </font>
    <font>
      <sz val="11"/>
      <color theme="1"/>
      <name val="MS PGothic"/>
      <family val="3"/>
      <charset val="128"/>
    </font>
    <font>
      <sz val="11"/>
      <color theme="1"/>
      <name val="MS Mincho"/>
      <family val="1"/>
      <charset val="128"/>
    </font>
    <font>
      <sz val="11"/>
      <color theme="1"/>
      <name val="&quot;MS Gothic&quot;"/>
    </font>
    <font>
      <sz val="11"/>
      <color theme="1"/>
      <name val="&quot;MS PGothic&quot;"/>
    </font>
    <font>
      <sz val="7"/>
      <color theme="1"/>
      <name val="&quot;MS Gothic&quot;"/>
    </font>
    <font>
      <sz val="6"/>
      <name val="MS PGothic"/>
      <family val="3"/>
      <charset val="128"/>
      <scheme val="minor"/>
    </font>
    <font>
      <sz val="6"/>
      <color theme="1"/>
      <name val="Microsoft JhengHei"/>
      <family val="1"/>
    </font>
  </fonts>
  <fills count="3">
    <fill>
      <patternFill patternType="none"/>
    </fill>
    <fill>
      <patternFill patternType="gray125"/>
    </fill>
    <fill>
      <patternFill patternType="solid">
        <fgColor theme="0"/>
        <bgColor theme="0"/>
      </patternFill>
    </fill>
  </fills>
  <borders count="75">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double">
        <color rgb="FF000000"/>
      </bottom>
      <diagonal/>
    </border>
    <border>
      <left/>
      <right style="hair">
        <color rgb="FF000000"/>
      </right>
      <top/>
      <bottom style="double">
        <color rgb="FF000000"/>
      </bottom>
      <diagonal/>
    </border>
    <border>
      <left style="hair">
        <color rgb="FF000000"/>
      </left>
      <right style="thin">
        <color rgb="FF000000"/>
      </right>
      <top/>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right style="hair">
        <color rgb="FF000000"/>
      </right>
      <top style="double">
        <color rgb="FF000000"/>
      </top>
      <bottom style="hair">
        <color rgb="FF000000"/>
      </bottom>
      <diagonal/>
    </border>
    <border>
      <left style="thin">
        <color rgb="FF000000"/>
      </left>
      <right style="hair">
        <color rgb="FF000000"/>
      </right>
      <top/>
      <bottom/>
      <diagonal/>
    </border>
    <border>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thin">
        <color rgb="FF000000"/>
      </right>
      <top style="hair">
        <color rgb="FF000000"/>
      </top>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3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horizontal="center" vertical="center" shrinkToFi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25"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65"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11" fillId="0" borderId="67" xfId="0" applyFont="1" applyBorder="1" applyAlignment="1">
      <alignment vertical="center"/>
    </xf>
    <xf numFmtId="0" fontId="11" fillId="0" borderId="12" xfId="0" applyFont="1" applyBorder="1" applyAlignment="1">
      <alignment vertical="center"/>
    </xf>
    <xf numFmtId="0" fontId="11" fillId="0" borderId="68" xfId="0" applyFont="1" applyBorder="1" applyAlignment="1">
      <alignment vertical="center"/>
    </xf>
    <xf numFmtId="0" fontId="11" fillId="0" borderId="69" xfId="0" applyFont="1" applyBorder="1" applyAlignment="1">
      <alignment vertical="center"/>
    </xf>
    <xf numFmtId="0" fontId="6" fillId="0" borderId="70" xfId="0" applyFont="1" applyBorder="1" applyAlignment="1">
      <alignment vertical="center"/>
    </xf>
    <xf numFmtId="0" fontId="6" fillId="0" borderId="41" xfId="0" applyFont="1" applyBorder="1" applyAlignment="1">
      <alignment vertical="center"/>
    </xf>
    <xf numFmtId="0" fontId="6" fillId="0" borderId="67" xfId="0" applyFont="1" applyBorder="1" applyAlignment="1">
      <alignment vertical="center"/>
    </xf>
    <xf numFmtId="0" fontId="6" fillId="0" borderId="71" xfId="0" applyFont="1" applyBorder="1" applyAlignment="1">
      <alignment vertical="center"/>
    </xf>
    <xf numFmtId="0" fontId="6" fillId="0" borderId="63" xfId="0" applyFont="1" applyBorder="1" applyAlignment="1">
      <alignment vertical="center"/>
    </xf>
    <xf numFmtId="0" fontId="6" fillId="0" borderId="72" xfId="0" applyFont="1" applyBorder="1" applyAlignment="1">
      <alignment vertical="center" wrapText="1"/>
    </xf>
    <xf numFmtId="0" fontId="6" fillId="0" borderId="72" xfId="0" applyFont="1" applyBorder="1" applyAlignment="1">
      <alignment horizontal="center" vertical="center" wrapText="1"/>
    </xf>
    <xf numFmtId="0" fontId="12" fillId="0" borderId="0" xfId="0" applyFont="1" applyAlignment="1">
      <alignment vertical="center"/>
    </xf>
    <xf numFmtId="0" fontId="6" fillId="0" borderId="72" xfId="0" applyFont="1" applyBorder="1" applyAlignment="1">
      <alignment vertical="center"/>
    </xf>
    <xf numFmtId="0" fontId="10" fillId="0" borderId="72" xfId="0" applyFont="1" applyBorder="1" applyAlignment="1">
      <alignment horizontal="left" vertical="top" wrapText="1"/>
    </xf>
    <xf numFmtId="0" fontId="13" fillId="0" borderId="0" xfId="0" applyFont="1" applyAlignment="1">
      <alignment vertical="center"/>
    </xf>
    <xf numFmtId="0" fontId="9" fillId="0" borderId="0" xfId="0" applyFont="1" applyAlignment="1">
      <alignment vertical="center" shrinkToFit="1"/>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14" fillId="0" borderId="1" xfId="0" applyFont="1" applyBorder="1" applyAlignment="1">
      <alignment vertical="center"/>
    </xf>
    <xf numFmtId="0" fontId="14" fillId="0" borderId="73" xfId="0" applyFont="1" applyBorder="1" applyAlignment="1">
      <alignment vertical="center"/>
    </xf>
    <xf numFmtId="0" fontId="15" fillId="0" borderId="0" xfId="0" applyFont="1" applyAlignment="1">
      <alignment vertical="center"/>
    </xf>
    <xf numFmtId="0" fontId="16" fillId="0" borderId="6" xfId="0" applyFont="1" applyBorder="1" applyAlignment="1">
      <alignment horizontal="center" vertical="center"/>
    </xf>
    <xf numFmtId="0" fontId="16" fillId="0" borderId="74" xfId="0" applyFont="1" applyBorder="1" applyAlignment="1">
      <alignment horizontal="center" vertical="center"/>
    </xf>
    <xf numFmtId="0" fontId="16" fillId="0" borderId="69" xfId="0" applyFont="1" applyBorder="1" applyAlignment="1">
      <alignment horizontal="center" vertical="center"/>
    </xf>
    <xf numFmtId="0" fontId="16" fillId="0" borderId="13" xfId="0" applyFont="1" applyBorder="1" applyAlignment="1">
      <alignment horizontal="center" vertical="center"/>
    </xf>
    <xf numFmtId="0" fontId="15" fillId="0" borderId="74" xfId="0" applyFont="1" applyBorder="1" applyAlignment="1">
      <alignment vertical="center"/>
    </xf>
    <xf numFmtId="0" fontId="10" fillId="0" borderId="72" xfId="0" applyFont="1" applyBorder="1" applyAlignment="1">
      <alignment horizontal="left" vertical="top" wrapText="1" shrinkToFit="1"/>
    </xf>
    <xf numFmtId="0" fontId="10" fillId="2" borderId="72" xfId="0" applyFont="1" applyFill="1" applyBorder="1" applyAlignment="1">
      <alignment horizontal="left" vertical="top" wrapText="1"/>
    </xf>
    <xf numFmtId="0" fontId="12" fillId="0" borderId="72" xfId="0" applyFont="1" applyBorder="1" applyAlignment="1">
      <alignment horizontal="left" vertical="center" wrapText="1"/>
    </xf>
    <xf numFmtId="0" fontId="12" fillId="0" borderId="0" xfId="0" applyFont="1" applyAlignment="1">
      <alignment horizontal="left" vertical="center" wrapText="1"/>
    </xf>
    <xf numFmtId="176" fontId="10" fillId="0" borderId="51" xfId="0" applyNumberFormat="1" applyFont="1" applyBorder="1" applyAlignment="1">
      <alignment horizontal="left" vertical="top" wrapText="1"/>
    </xf>
    <xf numFmtId="176" fontId="10" fillId="0" borderId="34" xfId="0" applyNumberFormat="1" applyFont="1" applyBorder="1" applyAlignment="1">
      <alignment horizontal="left" vertical="top" wrapText="1"/>
    </xf>
    <xf numFmtId="176" fontId="10" fillId="0" borderId="35" xfId="0" applyNumberFormat="1" applyFont="1" applyBorder="1" applyAlignment="1">
      <alignment horizontal="left" vertical="top" wrapText="1"/>
    </xf>
    <xf numFmtId="176" fontId="10" fillId="0" borderId="32" xfId="0" applyNumberFormat="1" applyFont="1" applyBorder="1" applyAlignment="1">
      <alignment horizontal="left" vertical="top" wrapText="1"/>
    </xf>
    <xf numFmtId="176" fontId="10" fillId="0" borderId="53" xfId="0" applyNumberFormat="1" applyFont="1" applyBorder="1" applyAlignment="1">
      <alignment horizontal="left" vertical="top" wrapText="1"/>
    </xf>
    <xf numFmtId="176" fontId="10" fillId="0" borderId="40" xfId="0" applyNumberFormat="1" applyFont="1" applyBorder="1" applyAlignment="1">
      <alignment horizontal="left" vertical="top" wrapText="1"/>
    </xf>
    <xf numFmtId="176" fontId="10" fillId="0" borderId="41" xfId="0" applyNumberFormat="1" applyFont="1" applyBorder="1" applyAlignment="1">
      <alignment horizontal="left" vertical="top" wrapText="1"/>
    </xf>
    <xf numFmtId="176" fontId="10" fillId="0" borderId="12" xfId="0" applyNumberFormat="1" applyFont="1" applyBorder="1" applyAlignment="1">
      <alignment horizontal="left" vertical="top" wrapText="1"/>
    </xf>
    <xf numFmtId="176" fontId="10" fillId="0" borderId="0" xfId="0" applyNumberFormat="1" applyFont="1" applyAlignment="1">
      <alignment horizontal="left" vertical="top" wrapText="1"/>
    </xf>
    <xf numFmtId="176" fontId="10" fillId="2" borderId="57" xfId="0" applyNumberFormat="1" applyFont="1" applyFill="1" applyBorder="1" applyAlignment="1">
      <alignment horizontal="left" vertical="top" wrapText="1"/>
    </xf>
    <xf numFmtId="176" fontId="10" fillId="2" borderId="58" xfId="0" applyNumberFormat="1" applyFont="1" applyFill="1" applyBorder="1" applyAlignment="1">
      <alignment horizontal="left" vertical="top" wrapText="1"/>
    </xf>
    <xf numFmtId="176" fontId="10" fillId="2" borderId="59" xfId="0" applyNumberFormat="1" applyFont="1" applyFill="1" applyBorder="1" applyAlignment="1">
      <alignment horizontal="left" vertical="top" wrapText="1"/>
    </xf>
    <xf numFmtId="176" fontId="10" fillId="2" borderId="60" xfId="0" applyNumberFormat="1" applyFont="1" applyFill="1" applyBorder="1" applyAlignment="1">
      <alignment horizontal="left" vertical="top" wrapText="1"/>
    </xf>
    <xf numFmtId="0" fontId="6" fillId="0" borderId="4" xfId="0" applyFont="1" applyBorder="1" applyAlignment="1">
      <alignment vertical="center" shrinkToFit="1"/>
    </xf>
    <xf numFmtId="0" fontId="0" fillId="0" borderId="0" xfId="0"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6" fillId="0" borderId="7"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6" fillId="0" borderId="10" xfId="0" applyFont="1" applyBorder="1" applyAlignment="1">
      <alignment vertical="center" shrinkToFit="1"/>
    </xf>
    <xf numFmtId="0" fontId="7" fillId="0" borderId="11" xfId="0" applyFont="1" applyBorder="1" applyAlignment="1">
      <alignment vertical="center"/>
    </xf>
    <xf numFmtId="0" fontId="7" fillId="0" borderId="12" xfId="0" applyFont="1" applyBorder="1" applyAlignment="1">
      <alignment vertical="center"/>
    </xf>
    <xf numFmtId="0" fontId="6" fillId="2" borderId="37" xfId="0" applyFont="1" applyFill="1" applyBorder="1" applyAlignment="1">
      <alignment horizontal="center" vertical="center" textRotation="255" shrinkToFit="1"/>
    </xf>
    <xf numFmtId="0" fontId="7" fillId="0" borderId="43" xfId="0" applyFont="1" applyBorder="1" applyAlignment="1">
      <alignment vertical="center"/>
    </xf>
    <xf numFmtId="0" fontId="6" fillId="0" borderId="50" xfId="0" applyFont="1" applyBorder="1" applyAlignment="1">
      <alignment horizontal="center" vertical="center" textRotation="255" shrinkToFit="1"/>
    </xf>
    <xf numFmtId="0" fontId="7" fillId="0" borderId="52" xfId="0" applyFont="1" applyBorder="1" applyAlignment="1">
      <alignment vertical="center"/>
    </xf>
    <xf numFmtId="0" fontId="6" fillId="2" borderId="30" xfId="0" applyFont="1" applyFill="1" applyBorder="1" applyAlignment="1">
      <alignment vertical="center" wrapText="1"/>
    </xf>
    <xf numFmtId="0" fontId="7" fillId="0" borderId="31" xfId="0" applyFont="1" applyBorder="1" applyAlignment="1">
      <alignment vertical="center"/>
    </xf>
    <xf numFmtId="0" fontId="7" fillId="0" borderId="32" xfId="0" applyFont="1" applyBorder="1" applyAlignment="1">
      <alignment vertical="center"/>
    </xf>
    <xf numFmtId="0" fontId="6" fillId="2" borderId="14" xfId="0" applyFont="1" applyFill="1" applyBorder="1" applyAlignment="1">
      <alignment vertical="center" wrapText="1"/>
    </xf>
    <xf numFmtId="0" fontId="7" fillId="0" borderId="15" xfId="0" applyFont="1" applyBorder="1" applyAlignment="1">
      <alignment vertical="center"/>
    </xf>
    <xf numFmtId="0" fontId="7" fillId="0" borderId="16" xfId="0" applyFont="1" applyBorder="1" applyAlignment="1">
      <alignment vertical="center"/>
    </xf>
    <xf numFmtId="0" fontId="6" fillId="0" borderId="14" xfId="0" applyFont="1" applyBorder="1" applyAlignment="1">
      <alignment vertical="center" shrinkToFit="1"/>
    </xf>
    <xf numFmtId="0" fontId="8" fillId="0" borderId="17" xfId="0" applyFont="1" applyBorder="1" applyAlignment="1">
      <alignment horizontal="center" vertical="center" wrapText="1"/>
    </xf>
    <xf numFmtId="0" fontId="7" fillId="0" borderId="18" xfId="0" applyFont="1" applyBorder="1" applyAlignment="1">
      <alignment vertical="center"/>
    </xf>
    <xf numFmtId="0" fontId="7" fillId="0" borderId="19" xfId="0" applyFont="1" applyBorder="1" applyAlignment="1">
      <alignment vertical="center"/>
    </xf>
    <xf numFmtId="0" fontId="6" fillId="0" borderId="23" xfId="0" applyFont="1" applyBorder="1" applyAlignment="1">
      <alignment vertical="center" shrinkToFit="1"/>
    </xf>
    <xf numFmtId="0" fontId="7" fillId="0" borderId="24" xfId="0" applyFont="1" applyBorder="1" applyAlignment="1">
      <alignment vertical="center"/>
    </xf>
    <xf numFmtId="0" fontId="6" fillId="2" borderId="38" xfId="0" applyFont="1" applyFill="1" applyBorder="1" applyAlignment="1">
      <alignment vertical="center" wrapText="1"/>
    </xf>
    <xf numFmtId="0" fontId="6" fillId="2" borderId="44" xfId="0" applyFont="1" applyFill="1" applyBorder="1" applyAlignment="1">
      <alignment vertical="center" wrapText="1"/>
    </xf>
    <xf numFmtId="0" fontId="7" fillId="0" borderId="45" xfId="0" applyFont="1" applyBorder="1" applyAlignment="1">
      <alignment vertical="center"/>
    </xf>
    <xf numFmtId="0" fontId="6" fillId="0" borderId="1" xfId="0" applyFont="1" applyBorder="1" applyAlignment="1">
      <alignment horizontal="center" vertical="center"/>
    </xf>
    <xf numFmtId="0" fontId="7" fillId="0" borderId="6" xfId="0" applyFont="1" applyBorder="1" applyAlignment="1">
      <alignment vertical="center"/>
    </xf>
    <xf numFmtId="0" fontId="7" fillId="0" borderId="13"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176" fontId="9" fillId="0" borderId="0" xfId="0" applyNumberFormat="1" applyFont="1" applyAlignment="1">
      <alignment horizontal="left" vertical="top" wrapText="1" shrinkToFit="1"/>
    </xf>
    <xf numFmtId="176" fontId="9" fillId="0" borderId="26" xfId="0" applyNumberFormat="1" applyFont="1" applyBorder="1" applyAlignment="1">
      <alignment horizontal="left" vertical="top" wrapText="1" shrinkToFit="1"/>
    </xf>
    <xf numFmtId="176" fontId="9" fillId="0" borderId="27" xfId="0" applyNumberFormat="1" applyFont="1" applyBorder="1" applyAlignment="1">
      <alignment horizontal="left" vertical="top" wrapText="1" shrinkToFit="1"/>
    </xf>
    <xf numFmtId="176" fontId="9" fillId="0" borderId="28" xfId="0" applyNumberFormat="1" applyFont="1" applyBorder="1" applyAlignment="1">
      <alignment horizontal="left" vertical="top" wrapText="1" shrinkToFit="1"/>
    </xf>
    <xf numFmtId="176" fontId="9" fillId="0" borderId="29" xfId="0" applyNumberFormat="1" applyFont="1" applyBorder="1" applyAlignment="1">
      <alignment horizontal="left" vertical="top" wrapText="1" shrinkToFit="1"/>
    </xf>
    <xf numFmtId="176" fontId="10" fillId="2" borderId="33" xfId="0" applyNumberFormat="1" applyFont="1" applyFill="1" applyBorder="1" applyAlignment="1">
      <alignment horizontal="left" vertical="top" wrapText="1"/>
    </xf>
    <xf numFmtId="176" fontId="10" fillId="2" borderId="34" xfId="0" applyNumberFormat="1" applyFont="1" applyFill="1" applyBorder="1" applyAlignment="1">
      <alignment horizontal="left" vertical="top" wrapText="1"/>
    </xf>
    <xf numFmtId="176" fontId="10" fillId="2" borderId="35" xfId="0" applyNumberFormat="1" applyFont="1" applyFill="1" applyBorder="1" applyAlignment="1">
      <alignment horizontal="left" vertical="top" wrapText="1"/>
    </xf>
    <xf numFmtId="176" fontId="10" fillId="2" borderId="36" xfId="0" applyNumberFormat="1" applyFont="1" applyFill="1" applyBorder="1" applyAlignment="1">
      <alignment horizontal="left" vertical="top" wrapText="1"/>
    </xf>
    <xf numFmtId="176" fontId="10" fillId="2" borderId="39" xfId="0" applyNumberFormat="1" applyFont="1" applyFill="1" applyBorder="1" applyAlignment="1">
      <alignment horizontal="left" vertical="top" wrapText="1"/>
    </xf>
    <xf numFmtId="176" fontId="10" fillId="2" borderId="40" xfId="0" applyNumberFormat="1" applyFont="1" applyFill="1" applyBorder="1" applyAlignment="1">
      <alignment horizontal="left" vertical="top" wrapText="1"/>
    </xf>
    <xf numFmtId="176" fontId="10" fillId="2" borderId="41" xfId="0" applyNumberFormat="1" applyFont="1" applyFill="1" applyBorder="1" applyAlignment="1">
      <alignment horizontal="left" vertical="top" wrapText="1"/>
    </xf>
    <xf numFmtId="176" fontId="10" fillId="2" borderId="42" xfId="0" applyNumberFormat="1" applyFont="1" applyFill="1" applyBorder="1" applyAlignment="1">
      <alignment horizontal="left" vertical="top" wrapText="1"/>
    </xf>
    <xf numFmtId="176" fontId="10" fillId="2" borderId="46" xfId="0" applyNumberFormat="1" applyFont="1" applyFill="1" applyBorder="1" applyAlignment="1">
      <alignment horizontal="left" vertical="top" wrapText="1"/>
    </xf>
    <xf numFmtId="176" fontId="10" fillId="2" borderId="47" xfId="0" applyNumberFormat="1" applyFont="1" applyFill="1" applyBorder="1" applyAlignment="1">
      <alignment horizontal="left" vertical="top" wrapText="1"/>
    </xf>
    <xf numFmtId="176" fontId="10" fillId="2" borderId="48" xfId="0" applyNumberFormat="1" applyFont="1" applyFill="1" applyBorder="1" applyAlignment="1">
      <alignment horizontal="left" vertical="top" wrapText="1"/>
    </xf>
    <xf numFmtId="176" fontId="10" fillId="2" borderId="49" xfId="0" applyNumberFormat="1" applyFont="1" applyFill="1" applyBorder="1" applyAlignment="1">
      <alignment horizontal="left" vertical="top" wrapText="1"/>
    </xf>
    <xf numFmtId="176" fontId="10" fillId="0" borderId="38" xfId="0" applyNumberFormat="1" applyFont="1" applyBorder="1" applyAlignment="1">
      <alignment horizontal="left" vertical="top" wrapText="1"/>
    </xf>
    <xf numFmtId="176" fontId="10" fillId="0" borderId="54" xfId="0" applyNumberFormat="1" applyFont="1" applyBorder="1" applyAlignment="1">
      <alignment horizontal="left" vertical="top" wrapText="1"/>
    </xf>
    <xf numFmtId="176" fontId="10" fillId="2" borderId="33" xfId="0" applyNumberFormat="1" applyFont="1" applyFill="1" applyBorder="1" applyAlignment="1">
      <alignment vertical="top" wrapText="1"/>
    </xf>
    <xf numFmtId="176" fontId="10" fillId="2" borderId="34" xfId="0" applyNumberFormat="1" applyFont="1" applyFill="1" applyBorder="1" applyAlignment="1">
      <alignment vertical="top" wrapText="1"/>
    </xf>
    <xf numFmtId="176" fontId="10" fillId="2" borderId="35" xfId="0" applyNumberFormat="1" applyFont="1" applyFill="1" applyBorder="1" applyAlignment="1">
      <alignment vertical="top" wrapText="1"/>
    </xf>
    <xf numFmtId="176" fontId="10" fillId="2" borderId="36" xfId="0" applyNumberFormat="1" applyFont="1" applyFill="1" applyBorder="1" applyAlignment="1">
      <alignment vertical="top" wrapText="1"/>
    </xf>
    <xf numFmtId="176" fontId="10" fillId="2" borderId="61" xfId="0" applyNumberFormat="1" applyFont="1" applyFill="1" applyBorder="1" applyAlignment="1">
      <alignment vertical="top" wrapText="1"/>
    </xf>
    <xf numFmtId="176" fontId="10" fillId="2" borderId="62" xfId="0" applyNumberFormat="1" applyFont="1" applyFill="1" applyBorder="1" applyAlignment="1">
      <alignment vertical="top" wrapText="1"/>
    </xf>
    <xf numFmtId="176" fontId="10" fillId="2" borderId="63" xfId="0" applyNumberFormat="1" applyFont="1" applyFill="1" applyBorder="1" applyAlignment="1">
      <alignment vertical="top" wrapText="1"/>
    </xf>
    <xf numFmtId="176" fontId="10" fillId="2" borderId="64"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762000</xdr:colOff>
      <xdr:row>0</xdr:row>
      <xdr:rowOff>38100</xdr:rowOff>
    </xdr:from>
    <xdr:ext cx="1657350" cy="171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sheetViews>
  <sheetFormatPr defaultColWidth="12.625" defaultRowHeight="15" customHeight="1"/>
  <cols>
    <col min="1" max="1" width="2.375" customWidth="1"/>
    <col min="2" max="2" width="9.375" customWidth="1"/>
    <col min="3" max="3" width="9" customWidth="1"/>
    <col min="4" max="15" width="15.875" customWidth="1"/>
    <col min="16" max="26" width="8" customWidth="1"/>
  </cols>
  <sheetData>
    <row r="1" spans="1:26" ht="14.25" customHeight="1">
      <c r="A1" s="1" t="s">
        <v>415</v>
      </c>
      <c r="B1" s="2"/>
      <c r="C1" s="2"/>
      <c r="D1" s="2"/>
      <c r="E1" s="2"/>
      <c r="F1" s="2"/>
      <c r="G1" s="3"/>
      <c r="H1" s="4"/>
      <c r="I1" s="4"/>
      <c r="J1" s="4"/>
      <c r="K1" s="4"/>
      <c r="L1" s="4"/>
      <c r="M1" s="4"/>
      <c r="N1" s="4"/>
      <c r="O1" s="4"/>
      <c r="P1" s="4"/>
      <c r="Q1" s="4"/>
      <c r="R1" s="4"/>
      <c r="S1" s="4"/>
      <c r="T1" s="4"/>
      <c r="U1" s="4"/>
      <c r="V1" s="4"/>
      <c r="W1" s="4"/>
      <c r="X1" s="4"/>
      <c r="Y1" s="4"/>
      <c r="Z1" s="4"/>
    </row>
    <row r="2" spans="1:26" ht="10.5" customHeight="1">
      <c r="A2" s="5"/>
      <c r="B2" s="6"/>
      <c r="C2" s="6"/>
      <c r="D2" s="6"/>
      <c r="E2" s="6"/>
      <c r="F2" s="6"/>
      <c r="G2" s="6"/>
      <c r="H2" s="97" t="s">
        <v>0</v>
      </c>
      <c r="I2" s="100" t="s">
        <v>1</v>
      </c>
      <c r="J2" s="101"/>
      <c r="K2" s="101"/>
      <c r="L2" s="102"/>
      <c r="M2" s="70"/>
      <c r="N2" s="71"/>
      <c r="O2" s="7"/>
      <c r="P2" s="6"/>
      <c r="Q2" s="6"/>
      <c r="R2" s="6"/>
      <c r="S2" s="6"/>
      <c r="T2" s="6"/>
      <c r="U2" s="6"/>
      <c r="V2" s="6"/>
      <c r="W2" s="6"/>
      <c r="X2" s="6"/>
      <c r="Y2" s="6"/>
      <c r="Z2" s="6"/>
    </row>
    <row r="3" spans="1:26" ht="10.5" customHeight="1">
      <c r="A3" s="5"/>
      <c r="B3" s="6"/>
      <c r="C3" s="6"/>
      <c r="D3" s="6"/>
      <c r="E3" s="6"/>
      <c r="F3" s="6"/>
      <c r="G3" s="6"/>
      <c r="H3" s="98"/>
      <c r="I3" s="72"/>
      <c r="J3" s="73"/>
      <c r="K3" s="73"/>
      <c r="L3" s="74"/>
      <c r="M3" s="68"/>
      <c r="N3" s="71"/>
      <c r="O3" s="8"/>
      <c r="P3" s="6"/>
      <c r="Q3" s="6"/>
      <c r="R3" s="6"/>
      <c r="S3" s="6"/>
      <c r="T3" s="6"/>
      <c r="U3" s="6"/>
      <c r="V3" s="6"/>
      <c r="W3" s="6"/>
      <c r="X3" s="6"/>
      <c r="Y3" s="6"/>
      <c r="Z3" s="6"/>
    </row>
    <row r="4" spans="1:26" ht="10.5" customHeight="1">
      <c r="A4" s="5"/>
      <c r="B4" s="6"/>
      <c r="C4" s="6"/>
      <c r="D4" s="6"/>
      <c r="E4" s="6"/>
      <c r="F4" s="6"/>
      <c r="G4" s="6"/>
      <c r="H4" s="98"/>
      <c r="I4" s="75"/>
      <c r="J4" s="76"/>
      <c r="K4" s="76"/>
      <c r="L4" s="77"/>
      <c r="M4" s="68"/>
      <c r="N4" s="71"/>
      <c r="O4" s="8"/>
      <c r="P4" s="6"/>
      <c r="Q4" s="6"/>
      <c r="R4" s="6"/>
      <c r="S4" s="6"/>
      <c r="T4" s="6"/>
      <c r="U4" s="6"/>
      <c r="V4" s="6"/>
      <c r="W4" s="6"/>
      <c r="X4" s="6"/>
      <c r="Y4" s="6"/>
      <c r="Z4" s="6"/>
    </row>
    <row r="5" spans="1:26" ht="10.5" customHeight="1">
      <c r="A5" s="5"/>
      <c r="B5" s="6"/>
      <c r="C5" s="6"/>
      <c r="D5" s="6"/>
      <c r="E5" s="6"/>
      <c r="F5" s="6"/>
      <c r="G5" s="6"/>
      <c r="H5" s="99"/>
      <c r="I5" s="88"/>
      <c r="J5" s="86"/>
      <c r="K5" s="86"/>
      <c r="L5" s="87"/>
      <c r="M5" s="68"/>
      <c r="N5" s="69"/>
      <c r="O5" s="8"/>
      <c r="P5" s="6"/>
      <c r="Q5" s="6"/>
      <c r="R5" s="6"/>
      <c r="S5" s="6"/>
      <c r="T5" s="6"/>
      <c r="U5" s="6"/>
      <c r="V5" s="6"/>
      <c r="W5" s="6"/>
      <c r="X5" s="6"/>
      <c r="Y5" s="6"/>
      <c r="Z5" s="6"/>
    </row>
    <row r="6" spans="1:26" ht="5.25" customHeight="1">
      <c r="A6" s="9"/>
      <c r="B6" s="4"/>
      <c r="C6" s="4"/>
      <c r="D6" s="4"/>
      <c r="E6" s="4"/>
      <c r="F6" s="4"/>
      <c r="G6" s="4"/>
      <c r="H6" s="4"/>
      <c r="I6" s="4"/>
      <c r="J6" s="4"/>
      <c r="K6" s="4"/>
      <c r="L6" s="4"/>
      <c r="M6" s="4"/>
      <c r="N6" s="4"/>
      <c r="O6" s="4"/>
      <c r="P6" s="4"/>
      <c r="Q6" s="4"/>
      <c r="R6" s="4"/>
      <c r="S6" s="4"/>
      <c r="T6" s="4"/>
      <c r="U6" s="4"/>
      <c r="V6" s="4"/>
      <c r="W6" s="4"/>
      <c r="X6" s="4"/>
      <c r="Y6" s="4"/>
      <c r="Z6" s="4"/>
    </row>
    <row r="7" spans="1:26" ht="11.25" customHeight="1">
      <c r="A7" s="89"/>
      <c r="B7" s="90"/>
      <c r="C7" s="91"/>
      <c r="D7" s="10" t="s">
        <v>2</v>
      </c>
      <c r="E7" s="11" t="s">
        <v>3</v>
      </c>
      <c r="F7" s="11" t="s">
        <v>4</v>
      </c>
      <c r="G7" s="11" t="s">
        <v>5</v>
      </c>
      <c r="H7" s="11" t="s">
        <v>6</v>
      </c>
      <c r="I7" s="11" t="s">
        <v>7</v>
      </c>
      <c r="J7" s="11" t="s">
        <v>8</v>
      </c>
      <c r="K7" s="11" t="s">
        <v>9</v>
      </c>
      <c r="L7" s="11" t="s">
        <v>10</v>
      </c>
      <c r="M7" s="11" t="s">
        <v>11</v>
      </c>
      <c r="N7" s="12" t="s">
        <v>12</v>
      </c>
      <c r="O7" s="13" t="s">
        <v>13</v>
      </c>
      <c r="P7" s="4"/>
      <c r="Q7" s="4"/>
      <c r="R7" s="4"/>
      <c r="S7" s="4"/>
      <c r="T7" s="4"/>
      <c r="U7" s="4"/>
      <c r="V7" s="4"/>
      <c r="W7" s="4"/>
      <c r="X7" s="4"/>
      <c r="Y7" s="4"/>
      <c r="Z7" s="4"/>
    </row>
    <row r="8" spans="1:26" ht="117">
      <c r="A8" s="92" t="s">
        <v>14</v>
      </c>
      <c r="B8" s="93"/>
      <c r="C8" s="14" t="s">
        <v>15</v>
      </c>
      <c r="D8" s="103" t="str">
        <f>VLOOKUP($C$8,【時系列】発行者別一覧!$B$2:$N$2,2,FALSE)</f>
        <v xml:space="preserve">●一年生のお世話係 ─アフター・ユー─
C よりよい学校生活、集団生活の充実
●夢に向かって ─三浦雄一郎─
A 希望と勇気、努力と強い意志
●自由な公園
A 善悪の判断、自律、自由と責任
</v>
      </c>
      <c r="E8" s="104" t="str">
        <f>VLOOKUP($C$8,【時系列】発行者別一覧!$B$2:$N$2,3,FALSE)</f>
        <v xml:space="preserve">●松井さんのえがお
B 感謝
●温かいおまんじゅう
B 礼儀
●「マナーからルールへ、そしてマナーへ」
C 規則の尊重
●修学旅行の自由行動
B 相互理解、寛容
</v>
      </c>
      <c r="F8" s="104" t="str">
        <f>VLOOKUP($C$8,【時系列】発行者別一覧!$B$2:$N$2,4,FALSE)</f>
        <v xml:space="preserve">●きいちゃん
C 家族愛、家庭生活の充実
●本当にだいじょうぶ?
A 節度、節制
●森川君のうわさ
C 公正、公平、社会正義
●ピンクのバッグ
C 公正、公平、社会正義
</v>
      </c>
      <c r="G8" s="103" t="str">
        <f>VLOOKUP($C$8,【時系列】発行者別一覧!$B$2:$N$2,5,FALSE)</f>
        <v xml:space="preserve">●広村堤防の清掃ボランティア
C 勤労、公共の精神
●自然のゆりかご
D 自然愛護
</v>
      </c>
      <c r="H8" s="105" t="str">
        <f>VLOOKUP($C$8,【時系列】発行者別一覧!$B$2:$N$2,6,FALSE)</f>
        <v xml:space="preserve">●いらなくなったきまり
C 規則の尊重
●お父さんの横顔
C 家族愛、家庭生活の充実
●棚田と人をつなぐ
C 伝統と文化の尊重、国や郷土を愛する態度
●本屋のお姉さん
A 正直、誠実
</v>
      </c>
      <c r="I8" s="105" t="str">
        <f>VLOOKUP($C$8,【時系列】発行者別一覧!$B$2:$N$2,7,FALSE)</f>
        <v xml:space="preserve">●鑑真和上
A 希望と勇気、努力と強い意志
●ハスの花のように
C 国際理解、国際親善
●技術で「障がい」をなくしたい ─遠藤謙─
A 真理の探究
●これが日本
C 伝統と文化の尊重、国や郷土を愛する態度
</v>
      </c>
      <c r="J8" s="104" t="str">
        <f>VLOOKUP($C$8,【時系列】発行者別一覧!$B$2:$N$2,8,FALSE)</f>
        <v xml:space="preserve">●ブランコ乗りとピエロ
B 相互理解、寛容
●青の洞門
D 感動、畏敬の念
●命のおにぎり
B 親切、思いやり
●世界がおどろく七分間清掃
C 勤労、公共の精神
</v>
      </c>
      <c r="K8" s="104" t="str">
        <f>VLOOKUP($C$8,【時系列】発行者別一覧!$B$2:$N$2,9,FALSE)</f>
        <v xml:space="preserve">●一隅を照らす ─中村哲─
D よりよく生きる喜び
●勇太への宿題
A 個性の伸長
</v>
      </c>
      <c r="L8" s="104" t="str">
        <f>VLOOKUP($C$8,【時系列】発行者別一覧!$B$2:$N$2,10,FALSE)</f>
        <v xml:space="preserve">●地球があぶない
D 自然愛護
●生命のメッセージ
D 生命の尊さ
</v>
      </c>
      <c r="M8" s="103" t="str">
        <f>VLOOKUP($C$8,【時系列】発行者別一覧!$B$2:$N$2,11,FALSE)</f>
        <v xml:space="preserve">●負けないで
D 生命の尊さ
●最後のひと葉
B 親切、思いやり
●大空に飛び立つ鳥
A 善悪の判断、自律、自由と責任
●めざせ、百八十回!
B 友情、信頼
</v>
      </c>
      <c r="N8" s="106" t="str">
        <f>VLOOKUP($C$8,【時系列】発行者別一覧!$B$2:$N$2,12,FALSE)</f>
        <v xml:space="preserve">●六千人の命を救った決断 ─杉原千畝─
C 公正、公平、社会正義
●わたしは ひろがる
D よりよく生きる喜び
</v>
      </c>
      <c r="O8" s="107" t="str">
        <f>VLOOKUP($C$8,【時系列】発行者別一覧!$B$2:$N$2,13,FALSE)</f>
        <v xml:space="preserve">●志をとげるために ─小川笙船─        
A 希望と勇気、努力と強い意志
●友のしょうぞう画
B 友情、信頼
●よみがえれ熊本城
C 伝統と文化の尊重、国や郷土を愛する態度
●第九がひびく町 ─ドイツと鳴門 友好のかけ橋─
C 国際理解、国際親善
●羽ばたけ、折り鶴
D 生命の尊さ
</v>
      </c>
      <c r="P8" s="4"/>
      <c r="Q8" s="4"/>
      <c r="R8" s="4"/>
      <c r="S8" s="4"/>
      <c r="T8" s="4"/>
      <c r="U8" s="4"/>
      <c r="V8" s="4"/>
      <c r="W8" s="4"/>
      <c r="X8" s="4"/>
      <c r="Y8" s="4"/>
      <c r="Z8" s="4"/>
    </row>
    <row r="9" spans="1:26" ht="36.75" customHeight="1">
      <c r="A9" s="82" t="s">
        <v>16</v>
      </c>
      <c r="B9" s="83"/>
      <c r="C9" s="84"/>
      <c r="D9" s="108" t="s">
        <v>17</v>
      </c>
      <c r="E9" s="109" t="s">
        <v>18</v>
      </c>
      <c r="F9" s="109" t="s">
        <v>19</v>
      </c>
      <c r="G9" s="109" t="s">
        <v>20</v>
      </c>
      <c r="H9" s="109" t="s">
        <v>21</v>
      </c>
      <c r="I9" s="109" t="s">
        <v>22</v>
      </c>
      <c r="J9" s="109" t="s">
        <v>23</v>
      </c>
      <c r="K9" s="109" t="s">
        <v>24</v>
      </c>
      <c r="L9" s="109" t="s">
        <v>25</v>
      </c>
      <c r="M9" s="109" t="s">
        <v>26</v>
      </c>
      <c r="N9" s="110" t="s">
        <v>27</v>
      </c>
      <c r="O9" s="111"/>
      <c r="P9" s="4"/>
      <c r="Q9" s="4"/>
      <c r="R9" s="4"/>
      <c r="S9" s="4"/>
      <c r="T9" s="4"/>
      <c r="U9" s="4"/>
      <c r="V9" s="4"/>
      <c r="W9" s="4"/>
      <c r="X9" s="4"/>
      <c r="Y9" s="4"/>
      <c r="Z9" s="4"/>
    </row>
    <row r="10" spans="1:26" ht="48" customHeight="1">
      <c r="A10" s="78" t="s">
        <v>28</v>
      </c>
      <c r="B10" s="94" t="s">
        <v>29</v>
      </c>
      <c r="C10" s="77"/>
      <c r="D10" s="112" t="s">
        <v>30</v>
      </c>
      <c r="E10" s="113" t="s">
        <v>31</v>
      </c>
      <c r="F10" s="113" t="s">
        <v>32</v>
      </c>
      <c r="G10" s="113" t="s">
        <v>33</v>
      </c>
      <c r="H10" s="113" t="s">
        <v>34</v>
      </c>
      <c r="I10" s="113" t="s">
        <v>35</v>
      </c>
      <c r="J10" s="113" t="s">
        <v>36</v>
      </c>
      <c r="K10" s="113" t="s">
        <v>37</v>
      </c>
      <c r="L10" s="113" t="s">
        <v>38</v>
      </c>
      <c r="M10" s="113" t="s">
        <v>39</v>
      </c>
      <c r="N10" s="114" t="s">
        <v>40</v>
      </c>
      <c r="O10" s="115"/>
      <c r="P10" s="4"/>
      <c r="Q10" s="4"/>
      <c r="R10" s="4"/>
      <c r="S10" s="4"/>
      <c r="T10" s="4"/>
      <c r="U10" s="4"/>
      <c r="V10" s="4"/>
      <c r="W10" s="4"/>
      <c r="X10" s="4"/>
      <c r="Y10" s="4"/>
      <c r="Z10" s="4"/>
    </row>
    <row r="11" spans="1:26" ht="38.25" customHeight="1">
      <c r="A11" s="79"/>
      <c r="B11" s="95" t="s">
        <v>41</v>
      </c>
      <c r="C11" s="96"/>
      <c r="D11" s="116" t="s">
        <v>42</v>
      </c>
      <c r="E11" s="117" t="s">
        <v>43</v>
      </c>
      <c r="F11" s="117"/>
      <c r="G11" s="117"/>
      <c r="H11" s="117"/>
      <c r="I11" s="117" t="s">
        <v>43</v>
      </c>
      <c r="J11" s="117" t="s">
        <v>44</v>
      </c>
      <c r="K11" s="117"/>
      <c r="L11" s="117" t="s">
        <v>43</v>
      </c>
      <c r="M11" s="117" t="s">
        <v>45</v>
      </c>
      <c r="N11" s="118" t="s">
        <v>46</v>
      </c>
      <c r="O11" s="119"/>
      <c r="P11" s="4"/>
      <c r="Q11" s="4"/>
      <c r="R11" s="4"/>
      <c r="S11" s="4"/>
      <c r="T11" s="4"/>
      <c r="U11" s="4"/>
      <c r="V11" s="4"/>
      <c r="W11" s="4"/>
      <c r="X11" s="4"/>
      <c r="Y11" s="4"/>
      <c r="Z11" s="4"/>
    </row>
    <row r="12" spans="1:26" ht="153" customHeight="1">
      <c r="A12" s="80" t="s">
        <v>47</v>
      </c>
      <c r="B12" s="15" t="s">
        <v>48</v>
      </c>
      <c r="C12" s="16" t="s">
        <v>49</v>
      </c>
      <c r="D12" s="55" t="str">
        <f>VLOOKUP(C12,国語,2,FALSE)</f>
        <v xml:space="preserve">●たずね合って考えよう
A 希望と勇気、努力と強い意志
C よりよい学校生活、集団生活の充実
●朗読で表現しよう／さなぎたちの教室
B 友情、信頼
C よりよい学校生活、集団生活の充実
●漢字を使おう１
C 規則の尊重
●社会教育施設へ行こう
C 規則の尊重
C 伝統と文化の尊重、国や郷土を愛する態度
●意見を聞いて考えよう
B 相互理解、寛容
C よりよい学校生活、集団生活の充実
</v>
      </c>
      <c r="E12" s="56" t="str">
        <f>VLOOKUP(C12,国語,3,FALSE)</f>
        <v xml:space="preserve">●三字以上の熟語の構成
C 規則の尊重
●筆者の論の進め方をとらえよう／イースター島にはなぜ森林がないのか
D 自然愛護
●漢字を使おう２
C 規則の尊重
●情報のとびら　原因と結果
C 規則の尊重
</v>
      </c>
      <c r="F12" s="56" t="str">
        <f>VLOOKUP(C12,国語,4,FALSE)</f>
        <v xml:space="preserve">●いざというときのために
A 節度、節制
C 家族愛、家庭生活の充実
●文と文とのつながり
C 規則の尊重
●漢文に親しもう
C 伝統と文化の尊重、国や郷土を愛する態度
●文字の移り変わり
C 伝統と文化の尊重、国や郷土を愛する態度
●人物どうしの関係について話し合おう／風切るつばさ
A 正直、誠実
B 友情、信頼
D 生命の尊さ
</v>
      </c>
      <c r="G12" s="56" t="str">
        <f>VLOOKUP(C12,国語,5,FALSE)</f>
        <v xml:space="preserve">●漢字を使おう３
C 規則の尊重
●つなぐ言葉の使い分け
C 規則の尊重
●インターネットでの議論から考えよう／インターネットの投稿を読み比べよう
A 善悪の判断、自律、自由と責任
A 真理の探究
●六年生の本だな
A 個性の伸長
</v>
      </c>
      <c r="H12" s="56" t="str">
        <f>VLOOKUP(C12,国語,6,FALSE)</f>
        <v xml:space="preserve">●いま始まる新しいいま
D 生命の尊さ
D 感動、畏敬の念
D よりよく生きる喜び
●心の動きを俳句で表そう
C 伝統と文化の尊重、国や郷土を愛する態度
D 感動、畏敬の念
●話し合って考えを深めよう
B 相互理解、寛容
●漢字を使おう４
C 規則の尊重
●場面に応じた言葉づかい
B 親切、思いやり
B 礼儀
</v>
      </c>
      <c r="I12" s="56" t="str">
        <f>VLOOKUP(C12,国語,7,FALSE)</f>
        <v xml:space="preserve">●表現に着目して読み、考えたことを伝え合おう／模型のまち
C 伝統と文化の尊重、国や郷土を愛する態度
D 生命の尊さ
●漢字を使おう５
C 規則の尊重
●その修飾は、どこに…
C 規則の尊重
●プラスチックのごみの問題について考えよう／「永遠のごみ」プラスチック
A 節度、節制
D 自然愛護
●情報の…情報の信頼性と…
A 善悪の判断、自律、自由と責任
A 真理の探究
</v>
      </c>
      <c r="J12" s="56" t="str">
        <f>VLOOKUP(C12,国語,8,FALSE)</f>
        <v xml:space="preserve">●発信しよう、私たちのＳＤＧｓ
A 希望と勇気、努力と強い意志
D よりよく生きる喜び
●プレゼンテーションをしよう
C よりよい学校生活、集団生活の充実
●漢字を使おう６
C 規則の尊重
●複合語
C 規則の尊重
</v>
      </c>
      <c r="K12" s="56" t="str">
        <f>VLOOKUP(C12,国語,9,FALSE)</f>
        <v xml:space="preserve">●物語を読んで、人物の生き方について考えよう／海のいのち
D 自然愛護
D 感動、畏敬の念
D よりよく生きる喜び
●漢字を使おう７
C 規則の尊重
●似た意味の言葉の使い分け
C 規則の尊重
●心に残った、この一文
A 個性の伸長
A 希望と勇気、努力と強い意志
●漢字を使おう８
C 規則の尊重
</v>
      </c>
      <c r="L12" s="56" t="str">
        <f>VLOOKUP(C12,国語,10,FALSE)</f>
        <v xml:space="preserve">●古典芸能への招待状
C 伝統と文化の尊重、国や郷土を愛する態度
●言葉の移り変わり
C 伝統と文化の尊重、国や郷土を愛する態度
●宇宙や地球の未来について話し合おう／宇宙への思い
A 希望と勇気、努力と強い意志
D 自然愛護
D 感動、畏敬の念
●漢字を使おう９
C 規則の尊重
●情報の…未来への…
C よりよい学校生活、集団生活の充実
</v>
      </c>
      <c r="M12" s="56" t="str">
        <f>VLOOKUP(C12,国語,11,FALSE)</f>
        <v xml:space="preserve">●どう立ち向かう？　もしもの世界
A 善悪の判断、自律、自由と責任
A 正直、誠実
A 真理の探究
●表現をくふうする
A 個性の伸長
●伝えよう、感謝の気持ち
B 感謝
</v>
      </c>
      <c r="N12" s="57" t="str">
        <f>VLOOKUP(C12,国語,12,FALSE)</f>
        <v xml:space="preserve">●成長をふり返って未来へ進もう
A 希望と勇気、努力と強い意志
C よりよい学校生活、集団生活の充実
●君たちに伝えたいこと／春に
A 希望と勇気、努力と強い意志
D 生命の尊さ
D よりよく生きる喜び
</v>
      </c>
      <c r="O12" s="58">
        <f>VLOOKUP(C12,国語,13,FALSE)</f>
        <v>0</v>
      </c>
      <c r="P12" s="4"/>
      <c r="Q12" s="4"/>
      <c r="R12" s="4"/>
      <c r="S12" s="4"/>
      <c r="T12" s="4"/>
      <c r="U12" s="4"/>
      <c r="V12" s="4"/>
      <c r="W12" s="4"/>
      <c r="X12" s="4"/>
      <c r="Y12" s="4"/>
      <c r="Z12" s="4"/>
    </row>
    <row r="13" spans="1:26" ht="114.75" customHeight="1">
      <c r="A13" s="81"/>
      <c r="B13" s="17" t="s">
        <v>50</v>
      </c>
      <c r="C13" s="18" t="s">
        <v>49</v>
      </c>
      <c r="D13" s="59" t="str">
        <f>VLOOKUP(C13,社会,2,FALSE)</f>
        <v xml:space="preserve">●わたしたちの生活と政治 導入
C 規則の尊重
C 公正、公平、社会正義
C よりよい学校生活、集団生活の充実
●わたしたちのくらしと日本国憲法
C 規則の尊重
C 公正、公平、社会正義
C よりよい学校生活、集団生活の充実
●国の政治のしくみと選挙
C 規則の尊重
C 公正、公平、社会正義
C よりよい学校生活、集団生活の充実
</v>
      </c>
      <c r="E13" s="60" t="str">
        <f>VLOOKUP(C13,社会,3,FALSE)</f>
        <v xml:space="preserve">●子育て支援の願いを実現する政治／震災復興の願いを実現する政治
C 公正、公平、社会正義
C よりよい学校生活、集団生活の充実
D よりよく生きる喜び
</v>
      </c>
      <c r="F13" s="60" t="str">
        <f>VLOOKUP(C13,社会,4,FALSE)</f>
        <v xml:space="preserve">●いかす
C 公正、公平、社会正義
C よりよい学校生活、集団生活の充実
D よりよく生きる喜び
●日本の歴史　導入
C よりよい学校生活、集団生活の充実
C 伝統と文化の尊重、国や郷土を愛する態度
●縄文のむらから古墳のくにへ
C 伝統と文化の尊重、国や郷土を愛する態度
C 国際理解、国際親善
</v>
      </c>
      <c r="G13" s="60" t="str">
        <f>VLOOKUP(C13,社会,5,FALSE)</f>
        <v xml:space="preserve">●天皇中心の国づくり
C 伝統と文化の尊重、国や郷土を愛する態度
C 国際理解、国際親善
</v>
      </c>
      <c r="H13" s="60" t="str">
        <f>VLOOKUP(C13,社会,6,FALSE)</f>
        <v xml:space="preserve">●貴族のくらし
C 伝統と文化の尊重、国や郷土を愛する態度
●武士の世の中へ
C 規則の尊重
C 伝統と文化の尊重、国や郷土を愛する態度
●今に伝わる室町文化
C 伝統と文化の尊重、国や郷土を愛する態度
D 感動、畏敬の念
</v>
      </c>
      <c r="I13" s="60" t="str">
        <f>VLOOKUP(C13,社会,7,FALSE)</f>
        <v xml:space="preserve">●戦国の世から天下統一へ
A 希望と勇気、努力と強い意志
C 伝統と文化の尊重、国や郷土を愛する態度
C 国際理解、国際親善
●江戸幕府と政治の安定
C 規則の尊重
C 公正、公平、社会正義
C 伝統と文化の尊重、国や郷土を愛する態度
</v>
      </c>
      <c r="J13" s="60" t="str">
        <f>VLOOKUP(C13,社会,8,FALSE)</f>
        <v xml:space="preserve">●町人の文化と新しい学問
A 真理の探究
C 公正、公平、社会正義
C 伝統と文化の尊重、国や郷土を愛する態度
●明治の国づくりを進めた人々
C 規則の尊重
C 公正、公平、社会正義
C 伝統と文化の尊重、国や郷土を愛する態度
</v>
      </c>
      <c r="K13" s="60" t="str">
        <f>VLOOKUP(C13,社会,9,FALSE)</f>
        <v xml:space="preserve">●世界に歩み出した日本
C 伝統と文化の尊重、国や郷土を愛する態度
C 国際理解、国際親善
</v>
      </c>
      <c r="L13" s="60" t="str">
        <f>VLOOKUP(C13,社会,10,FALSE)</f>
        <v xml:space="preserve">●長く続いた戦争と人々のくらし
C 伝統と文化の尊重、国や郷土を愛する態度
C 国際理解、国際親善
D 生命の尊さ
●新しい日本、平和な日本へ
C 伝統と文化の尊重、国や郷土を愛する態度
C 国際理解、国際親善
C よりよい学校生活、集団生活の充実
</v>
      </c>
      <c r="M13" s="60" t="str">
        <f>VLOOKUP(C13,社会,11,FALSE)</f>
        <v xml:space="preserve">●いかす
C 伝統と文化の尊重、国や郷土を愛する態度
C 国際理解、国際親善
C よりよい学校生活、集団生活の充実
●世界の中の日本　導入
C 国際理解、国際親善
C 伝統と文化の尊重、国や郷土を愛する態度
B 相互理解、寛容
●日本とつながりの深い国々
C 国際理解、国際親善
C 伝統と文化の尊重、国や郷土を愛する態度
B 相互理解、寛容
</v>
      </c>
      <c r="N13" s="61" t="str">
        <f>VLOOKUP(C13,社会,12,FALSE)</f>
        <v xml:space="preserve">●世界の未来と日本の役割
C 国際理解、国際親善
C 伝統と文化の尊重、国や郷土を愛する態度
B 相互理解、寛容
●いかす
C 国際理解、国際親善
C 伝統と文化の尊重、国や郷土を愛する態度
B 相互理解、寛容
</v>
      </c>
      <c r="O13" s="62">
        <f>VLOOKUP(C13,社会,13,FALSE)</f>
        <v>0</v>
      </c>
      <c r="P13" s="4"/>
      <c r="Q13" s="4"/>
      <c r="R13" s="4"/>
      <c r="S13" s="4"/>
      <c r="T13" s="4"/>
      <c r="U13" s="4"/>
      <c r="V13" s="4"/>
      <c r="W13" s="4"/>
      <c r="X13" s="4"/>
      <c r="Y13" s="4"/>
      <c r="Z13" s="4"/>
    </row>
    <row r="14" spans="1:26" ht="112.5" customHeight="1">
      <c r="A14" s="81"/>
      <c r="B14" s="17" t="s">
        <v>51</v>
      </c>
      <c r="C14" s="18" t="s">
        <v>76</v>
      </c>
      <c r="D14" s="63" t="str">
        <f>VLOOKUP(C14,算数,2,FALSE)</f>
        <v xml:space="preserve">●さあ、算数の学習をはじめよう！
C よりよい学校生活、集団生活の充実
●対称な図形
C 規則の尊重
D 感動、畏敬の念
●文字と式
A 真理の探究
C 規則の尊重
</v>
      </c>
      <c r="E14" s="60" t="str">
        <f>VLOOKUP(C14,算数,3,FALSE)</f>
        <v xml:space="preserve">●分数のかけ算とわり算
A 真理の探究
C 規則の尊重
●分数のかけ算
A 真理の探究
C 規則の尊重
</v>
      </c>
      <c r="F14" s="60" t="str">
        <f>VLOOKUP(C14,算数,4,FALSE)</f>
        <v xml:space="preserve">●分数のわり算
A 真理の探究
C 規則の尊重
●どんな計算になるか考えよう
A 真理の探究
C 規則の尊重
●倍を表す分数
A 真理の探究
C 規則の尊重
●どんな計算になるか考えよう
A 真理の探究
C 規則の尊重
●データの調べ方
A 真理の探究
C よりよい学校生活、集団生活の充実
</v>
      </c>
      <c r="G14" s="60" t="str">
        <f>VLOOKUP(C14,算数,5,FALSE)</f>
        <v xml:space="preserve">●復習
A 希望と勇気、努力と強い意志
C 規則の尊重
</v>
      </c>
      <c r="H14" s="60" t="str">
        <f>VLOOKUP(C14,算数,6,FALSE)</f>
        <v xml:space="preserve">●円の面積
A 真理の探究
C 規則の尊重
●角柱と円柱の体積
A 真理の探究
C 規則の尊重
●場合の数
A 真理の探究
C 規則の尊重
</v>
      </c>
      <c r="I14" s="60" t="str">
        <f>VLOOKUP(C14,算数,7,FALSE)</f>
        <v xml:space="preserve">●算数ジャンプ
A 真理の探究
C 規則の尊重
●比
A 真理の探究
C 規則の尊重
●拡大図と縮図
A 真理の探究
D 感動、畏敬の念
</v>
      </c>
      <c r="J14" s="60" t="str">
        <f>VLOOKUP(C14,算数,8,FALSE)</f>
        <v xml:space="preserve">●およその面積と体積
A 真理の探究
●比例と反比例
A 真理の探究
C 規則の尊重
</v>
      </c>
      <c r="K14" s="60" t="str">
        <f>VLOOKUP(C14,算数,9,FALSE)</f>
        <v xml:space="preserve">●算数ジャンプ
A 真理の探究
C 規則の尊重
●復習
A 希望と勇気、努力と強い意志
C 規則の尊重
</v>
      </c>
      <c r="L14" s="60" t="str">
        <f>VLOOKUP(C14,算数,10,FALSE)</f>
        <v xml:space="preserve">●マテマランドを探検しよう！
A 真理の探究
</v>
      </c>
      <c r="M14" s="60" t="str">
        <f>VLOOKUP(C14,算数,11,FALSE)</f>
        <v xml:space="preserve">●6年間のまとめ
A 希望と勇気、努力と強い意志
C 規則の尊重
C よりよい学校生活、集団生活の充実
</v>
      </c>
      <c r="N14" s="61" t="str">
        <f>VLOOKUP(C14,算数,12,FALSE)</f>
        <v xml:space="preserve">●もうすぐ中学生
A 希望と勇気、努力と強い意志
C 規則の尊重
C よりよい学校生活、集団生活の充実
</v>
      </c>
      <c r="O14" s="62">
        <f>VLOOKUP(C14,算数,13,FALSE)</f>
        <v>0</v>
      </c>
      <c r="P14" s="4"/>
      <c r="Q14" s="4"/>
      <c r="R14" s="4"/>
      <c r="S14" s="4"/>
      <c r="T14" s="4"/>
      <c r="U14" s="4"/>
      <c r="V14" s="4"/>
      <c r="W14" s="4"/>
      <c r="X14" s="4"/>
      <c r="Y14" s="4"/>
      <c r="Z14" s="4"/>
    </row>
    <row r="15" spans="1:26" ht="67.5" customHeight="1">
      <c r="A15" s="81"/>
      <c r="B15" s="17" t="s">
        <v>52</v>
      </c>
      <c r="C15" s="18" t="s">
        <v>53</v>
      </c>
      <c r="D15" s="59" t="str">
        <f>VLOOKUP(C15,理科,2,FALSE)</f>
        <v xml:space="preserve">●私たちの生活と環境
A 真理の探究
D 生命の尊さ
D 自然愛護
●ものの燃え方
A 真理の探究
B 相互理解、寛容
C 規則の尊重
</v>
      </c>
      <c r="E15" s="60" t="str">
        <f>VLOOKUP(C15,理科,3,FALSE)</f>
        <v xml:space="preserve">●植物の体のつくりとはたらき①日光との関わり
A 真理の探究
D 生命の尊さ
●人やほかの動物の体のつくりとはたらき
A 真理の探究
D 生命の尊さ
</v>
      </c>
      <c r="F15" s="60" t="str">
        <f>VLOOKUP(C15,理科,4,FALSE)</f>
        <v xml:space="preserve">●植物の体のつくりとはたらき②水との関わり
A 真理の探究
D 生命の尊さ
</v>
      </c>
      <c r="G15" s="60" t="str">
        <f>VLOOKUP(C15,理科,5,FALSE)</f>
        <v xml:space="preserve">●生物と地球環境
A 真理の探究
D 生命の尊さ
●自由研究
A 真理の探究
A 個性の伸長
</v>
      </c>
      <c r="H15" s="60" t="str">
        <f>VLOOKUP(C15,理科,6,FALSE)</f>
        <v xml:space="preserve">●自由研究
A 真理の探究
A 個性の伸長
●月と太陽
A 真理の探究
D 自然愛護
D 感動、畏敬の念
●水よう液の性質
A 真理の探究
B 相互理解、寛容
C 規則の尊重
</v>
      </c>
      <c r="I15" s="60" t="str">
        <f>VLOOKUP(C15,理科,7,FALSE)</f>
        <v xml:space="preserve">●土地のつくりと変化
A 真理の探究
D 自然愛護
</v>
      </c>
      <c r="J15" s="60" t="str">
        <f>VLOOKUP(C15,理科,8,FALSE)</f>
        <v xml:space="preserve">●てこのはたらき
A 真理の探究
B 相互理解、寛容
C 規則の尊重
</v>
      </c>
      <c r="K15" s="60">
        <f>VLOOKUP(C15,理科,9,FALSE)</f>
        <v>0</v>
      </c>
      <c r="L15" s="60" t="str">
        <f>VLOOKUP(C15,理科,10,FALSE)</f>
        <v xml:space="preserve">●私たちの生活と電気
A 真理の探究
B 相互理解、寛容
</v>
      </c>
      <c r="M15" s="60" t="str">
        <f>VLOOKUP(C15,理科,11,FALSE)</f>
        <v xml:space="preserve">●かけがえのない地球環境
A 真理の探究
D 生命の尊さ
D 自然愛護
</v>
      </c>
      <c r="N15" s="61">
        <f>VLOOKUP(C15,理科,12,FALSE)</f>
        <v>0</v>
      </c>
      <c r="O15" s="62">
        <f>VLOOKUP(C15,理科,13,FALSE)</f>
        <v>0</v>
      </c>
      <c r="P15" s="4"/>
      <c r="Q15" s="4"/>
      <c r="R15" s="4"/>
      <c r="S15" s="4"/>
      <c r="T15" s="4"/>
      <c r="U15" s="4"/>
      <c r="V15" s="4"/>
      <c r="W15" s="4"/>
      <c r="X15" s="4"/>
      <c r="Y15" s="4"/>
      <c r="Z15" s="4"/>
    </row>
    <row r="16" spans="1:26" ht="71.25" customHeight="1">
      <c r="A16" s="81"/>
      <c r="B16" s="17" t="s">
        <v>54</v>
      </c>
      <c r="C16" s="18" t="s">
        <v>59</v>
      </c>
      <c r="D16" s="59" t="str">
        <f>VLOOKUP(C16,英語,2,FALSE)</f>
        <v xml:space="preserve">●This is me.
B 友情、信頼
C 国際理解、国際親善
A 個性の伸長
</v>
      </c>
      <c r="E16" s="60" t="str">
        <f>VLOOKUP(C16,英語,3,FALSE)</f>
        <v xml:space="preserve">●Welcome to Japan.
B 友情、信頼
C 国際理解、国際親善
C 伝統と文化の尊重、国や郷土を愛する態度
</v>
      </c>
      <c r="F16" s="60" t="str">
        <f>VLOOKUP(C16,英語,4,FALSE)</f>
        <v xml:space="preserve">●What time do you get up?
B 友情、信頼
C 国際理解、国際親善
</v>
      </c>
      <c r="G16" s="60" t="str">
        <f>VLOOKUP(C16,英語,5,FALSE)</f>
        <v xml:space="preserve">●Let's Check 1／Our World 1
C 国際理解、国際親善
C よりよい学校生活、集団生活の充実
</v>
      </c>
      <c r="H16" s="60" t="str">
        <f>VLOOKUP(C16,英語,6,FALSE)</f>
        <v xml:space="preserve">●My Summer Vacation
B 友情、信頼
C 国際理解、国際親善
</v>
      </c>
      <c r="I16" s="60" t="str">
        <f>VLOOKUP(C16,英語,7,FALSE)</f>
        <v xml:space="preserve">●Where do you want to go?
B 友情、信頼
C 国際理解、国際親善
</v>
      </c>
      <c r="J16" s="60" t="str">
        <f>VLOOKUP(C16,英語,8,FALSE)</f>
        <v xml:space="preserve">●My Best Memory
B 友情、信頼
C 国際理解、国際親善
C よりよい学校生活、集団生活の充実
</v>
      </c>
      <c r="K16" s="60" t="str">
        <f>VLOOKUP(C16,英語,9,FALSE)</f>
        <v xml:space="preserve">●Let's Check 2／Our World 2
C 国際理解、国際親善
</v>
      </c>
      <c r="L16" s="60" t="str">
        <f>VLOOKUP(C16,英語,10,FALSE)</f>
        <v xml:space="preserve">●My Dream
B 友情、信頼
C 国際理解、国際親善
A 希望と勇気、努力と強い意志
</v>
      </c>
      <c r="M16" s="60" t="str">
        <f>VLOOKUP(C16,英語,11,FALSE)</f>
        <v xml:space="preserve">●My Junior High School Life
B 友情、信頼
C 国際理解、国際親善
A 希望と勇気、努力と強い意志
</v>
      </c>
      <c r="N16" s="61" t="str">
        <f>VLOOKUP(C16,英語,12,FALSE)</f>
        <v xml:space="preserve">●Let's Check 3／Our World 3
C 国際理解、国際親善
</v>
      </c>
      <c r="O16" s="62">
        <f>VLOOKUP(C16,英語,13,FALSE)</f>
        <v>0</v>
      </c>
      <c r="P16" s="4"/>
      <c r="Q16" s="4"/>
      <c r="R16" s="4"/>
      <c r="S16" s="4"/>
      <c r="T16" s="4"/>
      <c r="U16" s="4"/>
      <c r="V16" s="4"/>
      <c r="W16" s="4"/>
      <c r="X16" s="4"/>
      <c r="Y16" s="4"/>
      <c r="Z16" s="4"/>
    </row>
    <row r="17" spans="1:26" ht="83.25" customHeight="1">
      <c r="A17" s="81"/>
      <c r="B17" s="17" t="s">
        <v>56</v>
      </c>
      <c r="C17" s="18" t="s">
        <v>57</v>
      </c>
      <c r="D17" s="59" t="str">
        <f>VLOOKUP(C17,音楽,2,FALSE)</f>
        <v xml:space="preserve">●歌声をひびかせて心をつなげよう
C よりよい学校生活、集団生活の充実
C 伝統と文化の尊重、国や郷土を愛する態度
D 感動、畏敬の念
</v>
      </c>
      <c r="E17" s="60">
        <f>VLOOKUP(C17,音楽,3,FALSE)</f>
        <v>0</v>
      </c>
      <c r="F17" s="60" t="str">
        <f>VLOOKUP(C17,音楽,4,FALSE)</f>
        <v xml:space="preserve">●いろいろな音のひびきを味わおう
A 個性の伸長
A 真理の探究
C よりよい学校生活、集団生活の充実
</v>
      </c>
      <c r="G17" s="60">
        <f>VLOOKUP(C17,音楽,5,FALSE)</f>
        <v>0</v>
      </c>
      <c r="H17" s="60" t="str">
        <f>VLOOKUP(C17,音楽,6,FALSE)</f>
        <v xml:space="preserve">●和音のひびきや音の重なりを感じ取ろう
A 真理の探究
B 相互理解、寛容
</v>
      </c>
      <c r="I17" s="60" t="str">
        <f>VLOOKUP(C17,音楽,7,FALSE)</f>
        <v xml:space="preserve">●曲想の変化を楽しもう
A 真理の探究
B 友情、信頼
D 感動、畏敬の念
</v>
      </c>
      <c r="J17" s="60" t="str">
        <f>VLOOKUP(C17,音楽,8,FALSE)</f>
        <v xml:space="preserve">●詩と音楽との関わりを味わおう
C 伝統と文化の尊重、国や郷土を愛する態度
D 感動、畏敬の念
</v>
      </c>
      <c r="K17" s="60" t="str">
        <f>VLOOKUP(C17,音楽,9,FALSE)</f>
        <v xml:space="preserve">●日本や世界の音楽に親しもう
C 伝統と文化の尊重、国や郷土を愛する態度
C 国際理解、国際親善
</v>
      </c>
      <c r="L17" s="60">
        <f>VLOOKUP(C17,音楽,10,FALSE)</f>
        <v>0</v>
      </c>
      <c r="M17" s="60" t="str">
        <f>VLOOKUP(C17,音楽,11,FALSE)</f>
        <v xml:space="preserve">●音楽で思いを伝えよう
A 希望と勇気、努力と強い意志
B 感謝
C よりよい学校生活、集団生活の充実
</v>
      </c>
      <c r="N17" s="61">
        <f>VLOOKUP(C17,音楽,12,FALSE)</f>
        <v>0</v>
      </c>
      <c r="O17" s="62">
        <f>VLOOKUP(C17,音楽,13,FALSE)</f>
        <v>0</v>
      </c>
      <c r="P17" s="4"/>
      <c r="Q17" s="4"/>
      <c r="R17" s="4"/>
      <c r="S17" s="4"/>
      <c r="T17" s="4"/>
      <c r="U17" s="4"/>
      <c r="V17" s="4"/>
      <c r="W17" s="4"/>
      <c r="X17" s="4"/>
      <c r="Y17" s="4"/>
      <c r="Z17" s="4"/>
    </row>
    <row r="18" spans="1:26" ht="96" customHeight="1">
      <c r="A18" s="81"/>
      <c r="B18" s="17" t="s">
        <v>58</v>
      </c>
      <c r="C18" s="18" t="s">
        <v>59</v>
      </c>
      <c r="D18" s="63" t="str">
        <f>VLOOKUP(C18,図画工作,2,FALSE)</f>
        <v xml:space="preserve">●わたしのお気に入りの場所
A 正直、誠実
B 相互理解、寛容
</v>
      </c>
      <c r="E18" s="60" t="str">
        <f>VLOOKUP(C18,図画工作,3,FALSE)</f>
        <v xml:space="preserve">●今の気持ちを形に
A 正直、誠実
B 相互理解、寛容
●いろどり、いろいろ（形と色でショートチャレンジ）
A 希望と勇気、努力と強い意志
A 真理の探究
</v>
      </c>
      <c r="F18" s="60" t="str">
        <f>VLOOKUP(C18,図画工作,4,FALSE)</f>
        <v xml:space="preserve">●木と金属でチャレンジ
A 希望と勇気、努力と強い意志
</v>
      </c>
      <c r="G18" s="60" t="str">
        <f>VLOOKUP(C18,図画工作,5,FALSE)</f>
        <v xml:space="preserve">●入り口の向こうには…
C よりよい学校生活、集団生活の充実
D 自然愛護
</v>
      </c>
      <c r="H18" s="60" t="str">
        <f>VLOOKUP(C18,図画工作,6,FALSE)</f>
        <v xml:space="preserve">●ゆらゆら、どきどき
A 真理の探究
</v>
      </c>
      <c r="I18" s="60" t="str">
        <f>VLOOKUP(C18,図画工作,7,FALSE)</f>
        <v xml:space="preserve">●カット、ペタッと、すてきな形
A 個性の伸長
●きらめき劇場
A 真理の探究
D 感動、畏敬の念
</v>
      </c>
      <c r="J18" s="60" t="str">
        <f>VLOOKUP(C18,図画工作,8,FALSE)</f>
        <v xml:space="preserve">●時空をこえて／みんなのお話始まるよ
A 正直、誠実
C よりよい学校生活、集団生活の充実
C 国際理解、国際親善
</v>
      </c>
      <c r="K18" s="60" t="str">
        <f>VLOOKUP(C18,図画工作,9,FALSE)</f>
        <v xml:space="preserve">●学校へようこそ
B 親切、思いやり
B 感謝
C よりよい学校生活、集団生活の充実
</v>
      </c>
      <c r="L18" s="60" t="str">
        <f>VLOOKUP(C18,図画工作,10,FALSE)</f>
        <v xml:space="preserve">●龍を見る
C 伝統と文化の尊重、国や郷土を愛する態度
D 感動、畏敬の念
●墨から生まれる世界
A 真理の探究
</v>
      </c>
      <c r="M18" s="60" t="str">
        <f>VLOOKUP(C18,図画工作,11,FALSE)</f>
        <v xml:space="preserve">●ひびき合う形と色を求めて／バランス・アンバランス
A 希望と勇気、努力と強い意志
A 真理の探究
</v>
      </c>
      <c r="N18" s="61" t="str">
        <f>VLOOKUP(C18,図画工作,12,FALSE)</f>
        <v xml:space="preserve">●わたしはデザイナー　12さいの力で／夢の新製品
A 希望と勇気、努力と強い意志
B 相互理解、寛容
</v>
      </c>
      <c r="O18" s="62">
        <f>VLOOKUP(C18,図画工作,13,FALSE)</f>
        <v>0</v>
      </c>
      <c r="P18" s="4"/>
      <c r="Q18" s="4"/>
      <c r="R18" s="4"/>
      <c r="S18" s="4"/>
      <c r="T18" s="4"/>
      <c r="U18" s="4"/>
      <c r="V18" s="4"/>
      <c r="W18" s="4"/>
      <c r="X18" s="4"/>
      <c r="Y18" s="4"/>
      <c r="Z18" s="4"/>
    </row>
    <row r="19" spans="1:26" ht="96" customHeight="1">
      <c r="A19" s="81"/>
      <c r="B19" s="17" t="s">
        <v>60</v>
      </c>
      <c r="C19" s="18" t="s">
        <v>49</v>
      </c>
      <c r="D19" s="59" t="str">
        <f>VLOOKUP(C19,家庭,2,FALSE)</f>
        <v xml:space="preserve">●見つめてみよう生活時間
A 節度、節制
C 家族愛、家庭生活の充実
●朝食から健康な1日の生活を
A 節度、節制
</v>
      </c>
      <c r="E19" s="60">
        <f>VLOOKUP(C19,家庭,3,FALSE)</f>
        <v>0</v>
      </c>
      <c r="F19" s="60" t="str">
        <f>VLOOKUP(C19,家庭,4,FALSE)</f>
        <v xml:space="preserve">●夏をすずしくさわやかに
A 節度、節制
A 真理の探究
C 伝統と文化の尊重、国や郷土を愛する態度
</v>
      </c>
      <c r="G19" s="60">
        <f>VLOOKUP(C19,家庭,5,FALSE)</f>
        <v>0</v>
      </c>
      <c r="H19" s="60" t="str">
        <f>VLOOKUP(C19,家庭,6,FALSE)</f>
        <v xml:space="preserve">●思いを形にして生活を豊かに
A 節度、節制
A 希望と勇気、努力と強い意志
C よりよい学校生活、集団生活の充実
</v>
      </c>
      <c r="I19" s="60">
        <f>VLOOKUP(C19,家庭,7,FALSE)</f>
        <v>0</v>
      </c>
      <c r="J19" s="60" t="str">
        <f>VLOOKUP(C19,家庭,8,FALSE)</f>
        <v xml:space="preserve">●まかせてね 今日の食事
A 節度、節制
A 希望と勇気、努力と強い意志
C 家族愛、家庭生活の充実
●あなたは家庭や地域の宝物
C 勤労、公共の精神
C 伝統と文化の尊重、国や郷土を愛する態度
</v>
      </c>
      <c r="K19" s="60">
        <f>VLOOKUP(C19,家庭,9,FALSE)</f>
        <v>0</v>
      </c>
      <c r="L19" s="60">
        <f>VLOOKUP(C19,家庭,10,FALSE)</f>
        <v>0</v>
      </c>
      <c r="M19" s="60" t="str">
        <f>VLOOKUP(C19,家庭,11,FALSE)</f>
        <v xml:space="preserve">●冬を明るく暖かく
A 節度、節制
A 真理の探究
C 伝統と文化の尊重、国や郷土を愛する態度
</v>
      </c>
      <c r="N19" s="61" t="str">
        <f>VLOOKUP(C19,家庭,12,FALSE)</f>
        <v xml:space="preserve">●●２年間のまとめ
A 節度、節制
●●生活を変えるチャンス！
A 節度、節制
</v>
      </c>
      <c r="O19" s="62">
        <f>VLOOKUP(C19,家庭,13,FALSE)</f>
        <v>0</v>
      </c>
      <c r="P19" s="4"/>
      <c r="Q19" s="4"/>
      <c r="R19" s="4"/>
      <c r="S19" s="4"/>
      <c r="T19" s="4"/>
      <c r="U19" s="4"/>
      <c r="V19" s="4"/>
      <c r="W19" s="4"/>
      <c r="X19" s="4"/>
      <c r="Y19" s="4"/>
      <c r="Z19" s="4"/>
    </row>
    <row r="20" spans="1:26" ht="99" customHeight="1">
      <c r="A20" s="81"/>
      <c r="B20" s="17" t="s">
        <v>61</v>
      </c>
      <c r="C20" s="18" t="s">
        <v>15</v>
      </c>
      <c r="D20" s="59" t="s">
        <v>62</v>
      </c>
      <c r="E20" s="60" t="s">
        <v>63</v>
      </c>
      <c r="F20" s="60" t="s">
        <v>64</v>
      </c>
      <c r="G20" s="60"/>
      <c r="H20" s="60" t="s">
        <v>65</v>
      </c>
      <c r="I20" s="60" t="s">
        <v>66</v>
      </c>
      <c r="J20" s="60" t="s">
        <v>67</v>
      </c>
      <c r="K20" s="60"/>
      <c r="L20" s="60" t="s">
        <v>68</v>
      </c>
      <c r="M20" s="60" t="s">
        <v>69</v>
      </c>
      <c r="N20" s="120"/>
      <c r="O20" s="121"/>
      <c r="P20" s="4"/>
      <c r="Q20" s="4"/>
      <c r="R20" s="4"/>
      <c r="S20" s="4"/>
      <c r="T20" s="4"/>
      <c r="U20" s="4"/>
      <c r="V20" s="4"/>
      <c r="W20" s="4"/>
      <c r="X20" s="4"/>
      <c r="Y20" s="4"/>
      <c r="Z20" s="4"/>
    </row>
    <row r="21" spans="1:26" ht="48" customHeight="1">
      <c r="A21" s="79"/>
      <c r="B21" s="19" t="s">
        <v>70</v>
      </c>
      <c r="C21" s="20" t="s">
        <v>15</v>
      </c>
      <c r="D21" s="64">
        <f>VLOOKUP(C21,保健,2,FALSE)</f>
        <v>0</v>
      </c>
      <c r="E21" s="65" t="str">
        <f>VLOOKUP(C21,保健,3,FALSE)</f>
        <v>●病気の予防
Ａ 善悪の判断、自律、自由と責任
Ａ 節度、節制
Ｃ 規則の尊重</v>
      </c>
      <c r="F21" s="65">
        <f>VLOOKUP(C21,保健,4,FALSE)</f>
        <v>0</v>
      </c>
      <c r="G21" s="65">
        <f>VLOOKUP(C21,保健,5,FALSE)</f>
        <v>0</v>
      </c>
      <c r="H21" s="65">
        <f>VLOOKUP(C21,保健,6,FALSE)</f>
        <v>0</v>
      </c>
      <c r="I21" s="65">
        <f>VLOOKUP(C21,保健,7,FALSE)</f>
        <v>0</v>
      </c>
      <c r="J21" s="65">
        <f>VLOOKUP(C21,保健,8,FALSE)</f>
        <v>0</v>
      </c>
      <c r="K21" s="65">
        <f>VLOOKUP(C21,保健,9,FALSE)</f>
        <v>0</v>
      </c>
      <c r="L21" s="65">
        <f>VLOOKUP(C21,保健,10,FALSE)</f>
        <v>0</v>
      </c>
      <c r="M21" s="65" t="str">
        <f>VLOOKUP(C21,保健,11,FALSE)</f>
        <v>●病気の予防
Ａ 善悪の判断、自律、自由と責任
Ａ 節度、節制
Ｃ 規則の尊重</v>
      </c>
      <c r="N21" s="66">
        <f>VLOOKUP(C21,保健,12,FALSE)</f>
        <v>0</v>
      </c>
      <c r="O21" s="67">
        <f>VLOOKUP(C21,保健,13,FALSE)</f>
        <v>0</v>
      </c>
      <c r="P21" s="4"/>
      <c r="Q21" s="4"/>
      <c r="R21" s="4"/>
      <c r="S21" s="4"/>
      <c r="T21" s="4"/>
      <c r="U21" s="4"/>
      <c r="V21" s="4"/>
      <c r="W21" s="4"/>
      <c r="X21" s="4"/>
      <c r="Y21" s="4"/>
      <c r="Z21" s="4"/>
    </row>
    <row r="22" spans="1:26" ht="21" customHeight="1">
      <c r="A22" s="82" t="s">
        <v>72</v>
      </c>
      <c r="B22" s="83"/>
      <c r="C22" s="84"/>
      <c r="D22" s="122"/>
      <c r="E22" s="123"/>
      <c r="F22" s="123"/>
      <c r="G22" s="123"/>
      <c r="H22" s="123"/>
      <c r="I22" s="123"/>
      <c r="J22" s="123"/>
      <c r="K22" s="123"/>
      <c r="L22" s="123"/>
      <c r="M22" s="123"/>
      <c r="N22" s="124"/>
      <c r="O22" s="125"/>
      <c r="P22" s="4"/>
      <c r="Q22" s="4"/>
      <c r="R22" s="4"/>
      <c r="S22" s="4"/>
      <c r="T22" s="4"/>
      <c r="U22" s="4"/>
      <c r="V22" s="4"/>
      <c r="W22" s="4"/>
      <c r="X22" s="4"/>
      <c r="Y22" s="4"/>
      <c r="Z22" s="4"/>
    </row>
    <row r="23" spans="1:26" ht="19.5" customHeight="1">
      <c r="A23" s="85" t="s">
        <v>73</v>
      </c>
      <c r="B23" s="86"/>
      <c r="C23" s="87"/>
      <c r="D23" s="126"/>
      <c r="E23" s="127"/>
      <c r="F23" s="127"/>
      <c r="G23" s="127"/>
      <c r="H23" s="127"/>
      <c r="I23" s="127"/>
      <c r="J23" s="127"/>
      <c r="K23" s="127"/>
      <c r="L23" s="127"/>
      <c r="M23" s="127"/>
      <c r="N23" s="128"/>
      <c r="O23" s="129"/>
      <c r="P23" s="4"/>
      <c r="Q23" s="4"/>
      <c r="R23" s="4"/>
      <c r="S23" s="4"/>
      <c r="T23" s="4"/>
      <c r="U23" s="4"/>
      <c r="V23" s="4"/>
      <c r="W23" s="4"/>
      <c r="X23" s="4"/>
      <c r="Y23" s="4"/>
      <c r="Z23" s="4"/>
    </row>
    <row r="24" spans="1:26" ht="24" customHeight="1">
      <c r="A24" s="9"/>
      <c r="B24" s="4"/>
      <c r="C24" s="4"/>
      <c r="D24" s="4"/>
      <c r="E24" s="4"/>
      <c r="F24" s="4"/>
      <c r="G24" s="4"/>
      <c r="H24" s="4"/>
      <c r="I24" s="4"/>
      <c r="J24" s="4"/>
      <c r="K24" s="4"/>
      <c r="L24" s="4"/>
      <c r="M24" s="4"/>
      <c r="N24" s="4"/>
      <c r="O24" s="4"/>
      <c r="P24" s="4"/>
      <c r="Q24" s="4"/>
      <c r="R24" s="4"/>
      <c r="S24" s="4"/>
      <c r="T24" s="4"/>
      <c r="U24" s="4"/>
      <c r="V24" s="4"/>
      <c r="W24" s="4"/>
      <c r="X24" s="4"/>
      <c r="Y24" s="4"/>
      <c r="Z24" s="4"/>
    </row>
    <row r="25" spans="1:26" ht="9" hidden="1" customHeight="1">
      <c r="A25" s="9"/>
      <c r="B25" s="4" t="s">
        <v>74</v>
      </c>
      <c r="C25" s="4"/>
      <c r="D25" s="4"/>
      <c r="E25" s="4"/>
      <c r="F25" s="4"/>
      <c r="G25" s="4"/>
      <c r="H25" s="4"/>
      <c r="I25" s="4"/>
      <c r="J25" s="4"/>
      <c r="K25" s="4"/>
      <c r="L25" s="4"/>
      <c r="M25" s="4"/>
      <c r="N25" s="4"/>
      <c r="O25" s="4"/>
      <c r="P25" s="4"/>
      <c r="Q25" s="4"/>
      <c r="R25" s="4"/>
      <c r="S25" s="4"/>
      <c r="T25" s="4"/>
      <c r="U25" s="4"/>
      <c r="V25" s="4"/>
      <c r="W25" s="4"/>
      <c r="X25" s="4"/>
      <c r="Y25" s="4"/>
      <c r="Z25" s="4"/>
    </row>
    <row r="26" spans="1:26" ht="21" hidden="1" customHeight="1">
      <c r="A26" s="9"/>
      <c r="B26" s="21" t="s">
        <v>48</v>
      </c>
      <c r="C26" s="22" t="s">
        <v>49</v>
      </c>
      <c r="D26" s="4"/>
      <c r="E26" s="4"/>
      <c r="F26" s="4"/>
      <c r="G26" s="4"/>
      <c r="H26" s="4"/>
      <c r="I26" s="4"/>
      <c r="J26" s="4"/>
      <c r="K26" s="4"/>
      <c r="L26" s="4"/>
      <c r="M26" s="4"/>
      <c r="N26" s="4"/>
      <c r="O26" s="4"/>
      <c r="P26" s="4"/>
      <c r="Q26" s="4"/>
      <c r="R26" s="4"/>
      <c r="S26" s="4"/>
      <c r="T26" s="4"/>
      <c r="U26" s="4"/>
      <c r="V26" s="4"/>
      <c r="W26" s="4"/>
      <c r="X26" s="4"/>
      <c r="Y26" s="4"/>
      <c r="Z26" s="4"/>
    </row>
    <row r="27" spans="1:26" ht="22.5" hidden="1" customHeight="1">
      <c r="A27" s="9"/>
      <c r="B27" s="23" t="s">
        <v>48</v>
      </c>
      <c r="C27" s="18" t="s">
        <v>55</v>
      </c>
      <c r="D27" s="4"/>
      <c r="E27" s="4"/>
      <c r="F27" s="4"/>
      <c r="G27" s="4"/>
      <c r="H27" s="4"/>
      <c r="I27" s="4"/>
      <c r="J27" s="4"/>
      <c r="K27" s="4"/>
      <c r="L27" s="4"/>
      <c r="M27" s="4"/>
      <c r="N27" s="4"/>
      <c r="O27" s="4"/>
      <c r="P27" s="4"/>
      <c r="Q27" s="4"/>
      <c r="R27" s="4"/>
      <c r="S27" s="4"/>
      <c r="T27" s="4"/>
      <c r="U27" s="4"/>
      <c r="V27" s="4"/>
      <c r="W27" s="4"/>
      <c r="X27" s="4"/>
      <c r="Y27" s="4"/>
      <c r="Z27" s="4"/>
    </row>
    <row r="28" spans="1:26" ht="19.5" hidden="1" customHeight="1">
      <c r="A28" s="9"/>
      <c r="B28" s="23" t="s">
        <v>48</v>
      </c>
      <c r="C28" s="18" t="s">
        <v>75</v>
      </c>
      <c r="D28" s="4"/>
      <c r="E28" s="4"/>
      <c r="F28" s="4"/>
      <c r="G28" s="4"/>
      <c r="H28" s="4"/>
      <c r="I28" s="4"/>
      <c r="J28" s="4"/>
      <c r="K28" s="4"/>
      <c r="L28" s="4"/>
      <c r="M28" s="4"/>
      <c r="N28" s="4"/>
      <c r="O28" s="4"/>
      <c r="P28" s="4"/>
      <c r="Q28" s="4"/>
      <c r="R28" s="4"/>
      <c r="S28" s="4"/>
      <c r="T28" s="4"/>
      <c r="U28" s="4"/>
      <c r="V28" s="4"/>
      <c r="W28" s="4"/>
      <c r="X28" s="4"/>
      <c r="Y28" s="4"/>
      <c r="Z28" s="4"/>
    </row>
    <row r="29" spans="1:26" ht="18" hidden="1" customHeight="1">
      <c r="A29" s="9"/>
      <c r="B29" s="23" t="s">
        <v>50</v>
      </c>
      <c r="C29" s="18" t="s">
        <v>49</v>
      </c>
      <c r="D29" s="4"/>
      <c r="E29" s="4"/>
      <c r="F29" s="4"/>
      <c r="G29" s="4"/>
      <c r="H29" s="4"/>
      <c r="I29" s="4"/>
      <c r="J29" s="4"/>
      <c r="K29" s="4"/>
      <c r="L29" s="4"/>
      <c r="M29" s="4"/>
      <c r="N29" s="4"/>
      <c r="O29" s="4"/>
      <c r="P29" s="4"/>
      <c r="Q29" s="4"/>
      <c r="R29" s="4"/>
      <c r="S29" s="4"/>
      <c r="T29" s="4"/>
      <c r="U29" s="4"/>
      <c r="V29" s="4"/>
      <c r="W29" s="4"/>
      <c r="X29" s="4"/>
      <c r="Y29" s="4"/>
      <c r="Z29" s="4"/>
    </row>
    <row r="30" spans="1:26" ht="18" hidden="1" customHeight="1">
      <c r="A30" s="9"/>
      <c r="B30" s="23" t="s">
        <v>50</v>
      </c>
      <c r="C30" s="18" t="s">
        <v>55</v>
      </c>
      <c r="D30" s="4"/>
      <c r="E30" s="4"/>
      <c r="F30" s="4"/>
      <c r="G30" s="4"/>
      <c r="H30" s="4"/>
      <c r="I30" s="4"/>
      <c r="J30" s="4"/>
      <c r="K30" s="4"/>
      <c r="L30" s="4"/>
      <c r="M30" s="4"/>
      <c r="N30" s="4"/>
      <c r="O30" s="4"/>
      <c r="P30" s="4"/>
      <c r="Q30" s="4"/>
      <c r="R30" s="4"/>
      <c r="S30" s="4"/>
      <c r="T30" s="4"/>
      <c r="U30" s="4"/>
      <c r="V30" s="4"/>
      <c r="W30" s="4"/>
      <c r="X30" s="4"/>
      <c r="Y30" s="4"/>
      <c r="Z30" s="4"/>
    </row>
    <row r="31" spans="1:26" ht="15.75" hidden="1" customHeight="1">
      <c r="A31" s="9"/>
      <c r="B31" s="23" t="s">
        <v>50</v>
      </c>
      <c r="C31" s="18" t="s">
        <v>76</v>
      </c>
      <c r="D31" s="4"/>
      <c r="E31" s="4"/>
      <c r="F31" s="4"/>
      <c r="G31" s="4"/>
      <c r="H31" s="4"/>
      <c r="I31" s="4"/>
      <c r="J31" s="4"/>
      <c r="K31" s="4"/>
      <c r="L31" s="4"/>
      <c r="M31" s="4"/>
      <c r="N31" s="4"/>
      <c r="O31" s="4"/>
      <c r="P31" s="4"/>
      <c r="Q31" s="4"/>
      <c r="R31" s="4"/>
      <c r="S31" s="4"/>
      <c r="T31" s="4"/>
      <c r="U31" s="4"/>
      <c r="V31" s="4"/>
      <c r="W31" s="4"/>
      <c r="X31" s="4"/>
      <c r="Y31" s="4"/>
      <c r="Z31" s="4"/>
    </row>
    <row r="32" spans="1:26" ht="20.25" hidden="1" customHeight="1">
      <c r="A32" s="9"/>
      <c r="B32" s="23" t="s">
        <v>51</v>
      </c>
      <c r="C32" s="18" t="s">
        <v>49</v>
      </c>
      <c r="D32" s="4"/>
      <c r="E32" s="4"/>
      <c r="F32" s="4"/>
      <c r="G32" s="4"/>
      <c r="H32" s="4"/>
      <c r="I32" s="4"/>
      <c r="J32" s="4"/>
      <c r="K32" s="4"/>
      <c r="L32" s="4"/>
      <c r="M32" s="4"/>
      <c r="N32" s="4"/>
      <c r="O32" s="4"/>
      <c r="P32" s="4"/>
      <c r="Q32" s="4"/>
      <c r="R32" s="4"/>
      <c r="S32" s="4"/>
      <c r="T32" s="4"/>
      <c r="U32" s="4"/>
      <c r="V32" s="4"/>
      <c r="W32" s="4"/>
      <c r="X32" s="4"/>
      <c r="Y32" s="4"/>
      <c r="Z32" s="4"/>
    </row>
    <row r="33" spans="1:26" ht="27" hidden="1" customHeight="1">
      <c r="A33" s="9"/>
      <c r="B33" s="23" t="s">
        <v>51</v>
      </c>
      <c r="C33" s="18" t="s">
        <v>53</v>
      </c>
      <c r="D33" s="4"/>
      <c r="E33" s="4"/>
      <c r="F33" s="4"/>
      <c r="G33" s="4"/>
      <c r="H33" s="4"/>
      <c r="I33" s="4"/>
      <c r="J33" s="4"/>
      <c r="K33" s="4"/>
      <c r="L33" s="4"/>
      <c r="M33" s="4"/>
      <c r="N33" s="4"/>
      <c r="O33" s="4"/>
      <c r="P33" s="4"/>
      <c r="Q33" s="4"/>
      <c r="R33" s="4"/>
      <c r="S33" s="4"/>
      <c r="T33" s="4"/>
      <c r="U33" s="4"/>
      <c r="V33" s="4"/>
      <c r="W33" s="4"/>
      <c r="X33" s="4"/>
      <c r="Y33" s="4"/>
      <c r="Z33" s="4"/>
    </row>
    <row r="34" spans="1:26" ht="19.5" hidden="1" customHeight="1">
      <c r="A34" s="9"/>
      <c r="B34" s="23" t="s">
        <v>51</v>
      </c>
      <c r="C34" s="18" t="s">
        <v>77</v>
      </c>
      <c r="D34" s="4"/>
      <c r="E34" s="4"/>
      <c r="F34" s="4"/>
      <c r="G34" s="4"/>
      <c r="H34" s="4"/>
      <c r="I34" s="4"/>
      <c r="J34" s="4"/>
      <c r="K34" s="4"/>
      <c r="L34" s="4"/>
      <c r="M34" s="4"/>
      <c r="N34" s="4"/>
      <c r="O34" s="4"/>
      <c r="P34" s="4"/>
      <c r="Q34" s="4"/>
      <c r="R34" s="4"/>
      <c r="S34" s="4"/>
      <c r="T34" s="4"/>
      <c r="U34" s="4"/>
      <c r="V34" s="4"/>
      <c r="W34" s="4"/>
      <c r="X34" s="4"/>
      <c r="Y34" s="4"/>
      <c r="Z34" s="4"/>
    </row>
    <row r="35" spans="1:26" ht="7.5" hidden="1" customHeight="1">
      <c r="A35" s="9"/>
      <c r="B35" s="23" t="s">
        <v>51</v>
      </c>
      <c r="C35" s="18" t="s">
        <v>55</v>
      </c>
      <c r="D35" s="4"/>
      <c r="E35" s="4"/>
      <c r="F35" s="4"/>
      <c r="G35" s="4"/>
      <c r="H35" s="4"/>
      <c r="I35" s="4"/>
      <c r="J35" s="4"/>
      <c r="K35" s="4"/>
      <c r="L35" s="4"/>
      <c r="M35" s="4"/>
      <c r="N35" s="4"/>
      <c r="O35" s="4"/>
      <c r="P35" s="4"/>
      <c r="Q35" s="4"/>
      <c r="R35" s="4"/>
      <c r="S35" s="4"/>
      <c r="T35" s="4"/>
      <c r="U35" s="4"/>
      <c r="V35" s="4"/>
      <c r="W35" s="4"/>
      <c r="X35" s="4"/>
      <c r="Y35" s="4"/>
      <c r="Z35" s="4"/>
    </row>
    <row r="36" spans="1:26" ht="21" hidden="1" customHeight="1">
      <c r="A36" s="9"/>
      <c r="B36" s="23" t="s">
        <v>51</v>
      </c>
      <c r="C36" s="18" t="s">
        <v>78</v>
      </c>
      <c r="D36" s="4"/>
      <c r="E36" s="4"/>
      <c r="F36" s="4"/>
      <c r="G36" s="4"/>
      <c r="H36" s="4"/>
      <c r="I36" s="4"/>
      <c r="J36" s="4"/>
      <c r="K36" s="4"/>
      <c r="L36" s="4"/>
      <c r="M36" s="4"/>
      <c r="N36" s="4"/>
      <c r="O36" s="4"/>
      <c r="P36" s="4"/>
      <c r="Q36" s="4"/>
      <c r="R36" s="4"/>
      <c r="S36" s="4"/>
      <c r="T36" s="4"/>
      <c r="U36" s="4"/>
      <c r="V36" s="4"/>
      <c r="W36" s="4"/>
      <c r="X36" s="4"/>
      <c r="Y36" s="4"/>
      <c r="Z36" s="4"/>
    </row>
    <row r="37" spans="1:26" ht="19.5" hidden="1" customHeight="1">
      <c r="A37" s="9"/>
      <c r="B37" s="23" t="s">
        <v>51</v>
      </c>
      <c r="C37" s="18" t="s">
        <v>76</v>
      </c>
      <c r="D37" s="4"/>
      <c r="E37" s="4"/>
      <c r="F37" s="4"/>
      <c r="G37" s="4"/>
      <c r="H37" s="4"/>
      <c r="I37" s="4"/>
      <c r="J37" s="4"/>
      <c r="K37" s="4"/>
      <c r="L37" s="4"/>
      <c r="M37" s="4"/>
      <c r="N37" s="4"/>
      <c r="O37" s="4"/>
      <c r="P37" s="4"/>
      <c r="Q37" s="4"/>
      <c r="R37" s="4"/>
      <c r="S37" s="4"/>
      <c r="T37" s="4"/>
      <c r="U37" s="4"/>
      <c r="V37" s="4"/>
      <c r="W37" s="4"/>
      <c r="X37" s="4"/>
      <c r="Y37" s="4"/>
      <c r="Z37" s="4"/>
    </row>
    <row r="38" spans="1:26" ht="22.5" hidden="1" customHeight="1">
      <c r="A38" s="9"/>
      <c r="B38" s="23" t="s">
        <v>52</v>
      </c>
      <c r="C38" s="18" t="s">
        <v>49</v>
      </c>
      <c r="D38" s="4"/>
      <c r="E38" s="4"/>
      <c r="F38" s="4"/>
      <c r="G38" s="4"/>
      <c r="H38" s="4"/>
      <c r="I38" s="4"/>
      <c r="J38" s="4"/>
      <c r="K38" s="4"/>
      <c r="L38" s="4"/>
      <c r="M38" s="4"/>
      <c r="N38" s="4"/>
      <c r="O38" s="4"/>
      <c r="P38" s="4"/>
      <c r="Q38" s="4"/>
      <c r="R38" s="4"/>
      <c r="S38" s="4"/>
      <c r="T38" s="4"/>
      <c r="U38" s="4"/>
      <c r="V38" s="4"/>
      <c r="W38" s="4"/>
      <c r="X38" s="4"/>
      <c r="Y38" s="4"/>
      <c r="Z38" s="4"/>
    </row>
    <row r="39" spans="1:26" ht="22.5" hidden="1" customHeight="1">
      <c r="A39" s="9"/>
      <c r="B39" s="23" t="s">
        <v>52</v>
      </c>
      <c r="C39" s="18" t="s">
        <v>53</v>
      </c>
      <c r="D39" s="4"/>
      <c r="E39" s="4"/>
      <c r="F39" s="4"/>
      <c r="G39" s="4"/>
      <c r="H39" s="4"/>
      <c r="I39" s="4"/>
      <c r="J39" s="4"/>
      <c r="K39" s="4"/>
      <c r="L39" s="4"/>
      <c r="M39" s="4"/>
      <c r="N39" s="4"/>
      <c r="O39" s="4"/>
      <c r="P39" s="4"/>
      <c r="Q39" s="4"/>
      <c r="R39" s="4"/>
      <c r="S39" s="4"/>
      <c r="T39" s="4"/>
      <c r="U39" s="4"/>
      <c r="V39" s="4"/>
      <c r="W39" s="4"/>
      <c r="X39" s="4"/>
      <c r="Y39" s="4"/>
      <c r="Z39" s="4"/>
    </row>
    <row r="40" spans="1:26" ht="10.5" hidden="1" customHeight="1">
      <c r="A40" s="9"/>
      <c r="B40" s="23" t="s">
        <v>52</v>
      </c>
      <c r="C40" s="18" t="s">
        <v>77</v>
      </c>
      <c r="D40" s="4"/>
      <c r="E40" s="4"/>
      <c r="F40" s="4"/>
      <c r="G40" s="4"/>
      <c r="H40" s="4"/>
      <c r="I40" s="4"/>
      <c r="J40" s="4"/>
      <c r="K40" s="4"/>
      <c r="L40" s="4"/>
      <c r="M40" s="4"/>
      <c r="N40" s="4"/>
      <c r="O40" s="4"/>
      <c r="P40" s="4"/>
      <c r="Q40" s="4"/>
      <c r="R40" s="4"/>
      <c r="S40" s="4"/>
      <c r="T40" s="4"/>
      <c r="U40" s="4"/>
      <c r="V40" s="4"/>
      <c r="W40" s="4"/>
      <c r="X40" s="4"/>
      <c r="Y40" s="4"/>
      <c r="Z40" s="4"/>
    </row>
    <row r="41" spans="1:26" ht="23.25" hidden="1" customHeight="1">
      <c r="A41" s="9"/>
      <c r="B41" s="23" t="s">
        <v>52</v>
      </c>
      <c r="C41" s="18" t="s">
        <v>55</v>
      </c>
      <c r="D41" s="4"/>
      <c r="E41" s="4"/>
      <c r="F41" s="4"/>
      <c r="G41" s="4"/>
      <c r="H41" s="4"/>
      <c r="I41" s="4"/>
      <c r="J41" s="4"/>
      <c r="K41" s="4"/>
      <c r="L41" s="4"/>
      <c r="M41" s="4"/>
      <c r="N41" s="4"/>
      <c r="O41" s="4"/>
      <c r="P41" s="4"/>
      <c r="Q41" s="4"/>
      <c r="R41" s="4"/>
      <c r="S41" s="4"/>
      <c r="T41" s="4"/>
      <c r="U41" s="4"/>
      <c r="V41" s="4"/>
      <c r="W41" s="4"/>
      <c r="X41" s="4"/>
      <c r="Y41" s="4"/>
      <c r="Z41" s="4"/>
    </row>
    <row r="42" spans="1:26" ht="32.25" hidden="1" customHeight="1">
      <c r="A42" s="9"/>
      <c r="B42" s="23" t="s">
        <v>52</v>
      </c>
      <c r="C42" s="18" t="s">
        <v>78</v>
      </c>
      <c r="D42" s="4"/>
      <c r="E42" s="4"/>
      <c r="F42" s="4"/>
      <c r="G42" s="4"/>
      <c r="H42" s="4"/>
      <c r="I42" s="4"/>
      <c r="J42" s="4"/>
      <c r="K42" s="4"/>
      <c r="L42" s="4"/>
      <c r="M42" s="4"/>
      <c r="N42" s="4"/>
      <c r="O42" s="4"/>
      <c r="P42" s="4"/>
      <c r="Q42" s="4"/>
      <c r="R42" s="4"/>
      <c r="S42" s="4"/>
      <c r="T42" s="4"/>
      <c r="U42" s="4"/>
      <c r="V42" s="4"/>
      <c r="W42" s="4"/>
      <c r="X42" s="4"/>
      <c r="Y42" s="4"/>
      <c r="Z42" s="4"/>
    </row>
    <row r="43" spans="1:26" ht="30.75" hidden="1" customHeight="1">
      <c r="A43" s="9"/>
      <c r="B43" s="23" t="s">
        <v>56</v>
      </c>
      <c r="C43" s="18" t="s">
        <v>55</v>
      </c>
      <c r="D43" s="4"/>
      <c r="E43" s="4"/>
      <c r="F43" s="4"/>
      <c r="G43" s="4"/>
      <c r="H43" s="4"/>
      <c r="I43" s="4"/>
      <c r="J43" s="4"/>
      <c r="K43" s="4"/>
      <c r="L43" s="4"/>
      <c r="M43" s="4"/>
      <c r="N43" s="4"/>
      <c r="O43" s="4"/>
      <c r="P43" s="4"/>
      <c r="Q43" s="4"/>
      <c r="R43" s="4"/>
      <c r="S43" s="4"/>
      <c r="T43" s="4"/>
      <c r="U43" s="4"/>
      <c r="V43" s="4"/>
      <c r="W43" s="4"/>
      <c r="X43" s="4"/>
      <c r="Y43" s="4"/>
      <c r="Z43" s="4"/>
    </row>
    <row r="44" spans="1:26" ht="20.25" hidden="1" customHeight="1">
      <c r="A44" s="9"/>
      <c r="B44" s="23" t="s">
        <v>56</v>
      </c>
      <c r="C44" s="18" t="s">
        <v>57</v>
      </c>
      <c r="D44" s="4"/>
      <c r="E44" s="4"/>
      <c r="F44" s="4"/>
      <c r="G44" s="4"/>
      <c r="H44" s="4"/>
      <c r="I44" s="4"/>
      <c r="J44" s="4"/>
      <c r="K44" s="4"/>
      <c r="L44" s="4"/>
      <c r="M44" s="4"/>
      <c r="N44" s="4"/>
      <c r="O44" s="4"/>
      <c r="P44" s="4"/>
      <c r="Q44" s="4"/>
      <c r="R44" s="4"/>
      <c r="S44" s="4"/>
      <c r="T44" s="4"/>
      <c r="U44" s="4"/>
      <c r="V44" s="4"/>
      <c r="W44" s="4"/>
      <c r="X44" s="4"/>
      <c r="Y44" s="4"/>
      <c r="Z44" s="4"/>
    </row>
    <row r="45" spans="1:26" ht="33.75" hidden="1" customHeight="1">
      <c r="A45" s="9"/>
      <c r="B45" s="23" t="s">
        <v>58</v>
      </c>
      <c r="C45" s="18" t="s">
        <v>59</v>
      </c>
      <c r="D45" s="4"/>
      <c r="E45" s="4"/>
      <c r="F45" s="4"/>
      <c r="G45" s="4"/>
      <c r="H45" s="4"/>
      <c r="I45" s="4"/>
      <c r="J45" s="4"/>
      <c r="K45" s="4"/>
      <c r="L45" s="4"/>
      <c r="M45" s="4"/>
      <c r="N45" s="4"/>
      <c r="O45" s="4"/>
      <c r="P45" s="4"/>
      <c r="Q45" s="4"/>
      <c r="R45" s="4"/>
      <c r="S45" s="4"/>
      <c r="T45" s="4"/>
      <c r="U45" s="4"/>
      <c r="V45" s="4"/>
      <c r="W45" s="4"/>
      <c r="X45" s="4"/>
      <c r="Y45" s="4"/>
      <c r="Z45" s="4"/>
    </row>
    <row r="46" spans="1:26" ht="27.75" hidden="1" customHeight="1">
      <c r="A46" s="9"/>
      <c r="B46" s="23" t="s">
        <v>58</v>
      </c>
      <c r="C46" s="18" t="s">
        <v>76</v>
      </c>
      <c r="D46" s="4"/>
      <c r="E46" s="4"/>
      <c r="F46" s="4"/>
      <c r="G46" s="4"/>
      <c r="H46" s="4"/>
      <c r="I46" s="4"/>
      <c r="J46" s="4"/>
      <c r="K46" s="4"/>
      <c r="L46" s="4"/>
      <c r="M46" s="4"/>
      <c r="N46" s="4"/>
      <c r="O46" s="4"/>
      <c r="P46" s="4"/>
      <c r="Q46" s="4"/>
      <c r="R46" s="4"/>
      <c r="S46" s="4"/>
      <c r="T46" s="4"/>
      <c r="U46" s="4"/>
      <c r="V46" s="4"/>
      <c r="W46" s="4"/>
      <c r="X46" s="4"/>
      <c r="Y46" s="4"/>
      <c r="Z46" s="4"/>
    </row>
    <row r="47" spans="1:26" ht="34.5" hidden="1" customHeight="1">
      <c r="A47" s="9"/>
      <c r="B47" s="23" t="s">
        <v>60</v>
      </c>
      <c r="C47" s="18" t="s">
        <v>49</v>
      </c>
      <c r="D47" s="4"/>
      <c r="E47" s="4"/>
      <c r="F47" s="4"/>
      <c r="G47" s="4"/>
      <c r="H47" s="4"/>
      <c r="I47" s="4"/>
      <c r="J47" s="4"/>
      <c r="K47" s="4"/>
      <c r="L47" s="4"/>
      <c r="M47" s="4"/>
      <c r="N47" s="4"/>
      <c r="O47" s="4"/>
      <c r="P47" s="4"/>
      <c r="Q47" s="4"/>
      <c r="R47" s="4"/>
      <c r="S47" s="4"/>
      <c r="T47" s="4"/>
      <c r="U47" s="4"/>
      <c r="V47" s="4"/>
      <c r="W47" s="4"/>
      <c r="X47" s="4"/>
      <c r="Y47" s="4"/>
      <c r="Z47" s="4"/>
    </row>
    <row r="48" spans="1:26" ht="30.75" hidden="1" customHeight="1">
      <c r="A48" s="9"/>
      <c r="B48" s="23" t="s">
        <v>60</v>
      </c>
      <c r="C48" s="18" t="s">
        <v>59</v>
      </c>
      <c r="D48" s="4"/>
      <c r="E48" s="4"/>
      <c r="F48" s="4"/>
      <c r="G48" s="4"/>
      <c r="H48" s="4"/>
      <c r="I48" s="4"/>
      <c r="J48" s="4"/>
      <c r="K48" s="4"/>
      <c r="L48" s="4"/>
      <c r="M48" s="4"/>
      <c r="N48" s="4"/>
      <c r="O48" s="4"/>
      <c r="P48" s="4"/>
      <c r="Q48" s="4"/>
      <c r="R48" s="4"/>
      <c r="S48" s="4"/>
      <c r="T48" s="4"/>
      <c r="U48" s="4"/>
      <c r="V48" s="4"/>
      <c r="W48" s="4"/>
      <c r="X48" s="4"/>
      <c r="Y48" s="4"/>
      <c r="Z48" s="4"/>
    </row>
    <row r="49" spans="1:26" ht="27" hidden="1" customHeight="1">
      <c r="A49" s="9"/>
      <c r="B49" s="23" t="s">
        <v>70</v>
      </c>
      <c r="C49" s="18" t="s">
        <v>49</v>
      </c>
      <c r="D49" s="4"/>
      <c r="E49" s="4"/>
      <c r="F49" s="4"/>
      <c r="G49" s="4"/>
      <c r="H49" s="4"/>
      <c r="I49" s="4"/>
      <c r="J49" s="4"/>
      <c r="K49" s="4"/>
      <c r="L49" s="4"/>
      <c r="M49" s="4"/>
      <c r="N49" s="4"/>
      <c r="O49" s="4"/>
      <c r="P49" s="4"/>
      <c r="Q49" s="4"/>
      <c r="R49" s="4"/>
      <c r="S49" s="4"/>
      <c r="T49" s="4"/>
      <c r="U49" s="4"/>
      <c r="V49" s="4"/>
      <c r="W49" s="4"/>
      <c r="X49" s="4"/>
      <c r="Y49" s="4"/>
      <c r="Z49" s="4"/>
    </row>
    <row r="50" spans="1:26" ht="21.75" hidden="1" customHeight="1">
      <c r="A50" s="9"/>
      <c r="B50" s="23" t="s">
        <v>70</v>
      </c>
      <c r="C50" s="18" t="s">
        <v>53</v>
      </c>
      <c r="D50" s="4"/>
      <c r="E50" s="4"/>
      <c r="F50" s="4"/>
      <c r="G50" s="4"/>
      <c r="H50" s="4"/>
      <c r="I50" s="4"/>
      <c r="J50" s="4"/>
      <c r="K50" s="4"/>
      <c r="L50" s="4"/>
      <c r="M50" s="4"/>
      <c r="N50" s="4"/>
      <c r="O50" s="4"/>
      <c r="P50" s="4"/>
      <c r="Q50" s="4"/>
      <c r="R50" s="4"/>
      <c r="S50" s="4"/>
      <c r="T50" s="4"/>
      <c r="U50" s="4"/>
      <c r="V50" s="4"/>
      <c r="W50" s="4"/>
      <c r="X50" s="4"/>
      <c r="Y50" s="4"/>
      <c r="Z50" s="4"/>
    </row>
    <row r="51" spans="1:26" ht="24" hidden="1" customHeight="1">
      <c r="A51" s="9"/>
      <c r="B51" s="23" t="s">
        <v>70</v>
      </c>
      <c r="C51" s="18" t="s">
        <v>15</v>
      </c>
      <c r="D51" s="4"/>
      <c r="E51" s="4"/>
      <c r="F51" s="4"/>
      <c r="G51" s="4"/>
      <c r="H51" s="4"/>
      <c r="I51" s="4"/>
      <c r="J51" s="4"/>
      <c r="K51" s="4"/>
      <c r="L51" s="4"/>
      <c r="M51" s="4"/>
      <c r="N51" s="4"/>
      <c r="O51" s="4"/>
      <c r="P51" s="4"/>
      <c r="Q51" s="4"/>
      <c r="R51" s="4"/>
      <c r="S51" s="4"/>
      <c r="T51" s="4"/>
      <c r="U51" s="4"/>
      <c r="V51" s="4"/>
      <c r="W51" s="4"/>
      <c r="X51" s="4"/>
      <c r="Y51" s="4"/>
      <c r="Z51" s="4"/>
    </row>
    <row r="52" spans="1:26" ht="13.5" hidden="1">
      <c r="A52" s="9"/>
      <c r="B52" s="24" t="s">
        <v>70</v>
      </c>
      <c r="C52" s="25" t="s">
        <v>71</v>
      </c>
      <c r="D52" s="4"/>
      <c r="E52" s="4"/>
      <c r="F52" s="4"/>
      <c r="G52" s="4"/>
      <c r="H52" s="4"/>
      <c r="I52" s="4"/>
      <c r="J52" s="4"/>
      <c r="K52" s="4"/>
      <c r="L52" s="4"/>
      <c r="M52" s="4"/>
      <c r="N52" s="4"/>
      <c r="O52" s="4"/>
      <c r="P52" s="4"/>
      <c r="Q52" s="4"/>
      <c r="R52" s="4"/>
      <c r="S52" s="4"/>
      <c r="T52" s="4"/>
      <c r="U52" s="4"/>
      <c r="V52" s="4"/>
      <c r="W52" s="4"/>
      <c r="X52" s="4"/>
      <c r="Y52" s="4"/>
      <c r="Z52" s="4"/>
    </row>
    <row r="53" spans="1:26" ht="13.5" hidden="1">
      <c r="A53" s="9"/>
      <c r="B53" s="26" t="s">
        <v>70</v>
      </c>
      <c r="C53" s="27" t="s">
        <v>79</v>
      </c>
      <c r="D53" s="4"/>
      <c r="E53" s="4"/>
      <c r="F53" s="4"/>
      <c r="G53" s="4"/>
      <c r="H53" s="4"/>
      <c r="I53" s="4"/>
      <c r="J53" s="4"/>
      <c r="K53" s="4"/>
      <c r="L53" s="4"/>
      <c r="M53" s="4"/>
      <c r="N53" s="4"/>
      <c r="O53" s="4"/>
      <c r="P53" s="4"/>
      <c r="Q53" s="4"/>
      <c r="R53" s="4"/>
      <c r="S53" s="4"/>
      <c r="T53" s="4"/>
      <c r="U53" s="4"/>
      <c r="V53" s="4"/>
      <c r="W53" s="4"/>
      <c r="X53" s="4"/>
      <c r="Y53" s="4"/>
      <c r="Z53" s="4"/>
    </row>
    <row r="54" spans="1:26" ht="42.75" hidden="1" customHeight="1">
      <c r="A54" s="9"/>
      <c r="B54" s="28" t="s">
        <v>54</v>
      </c>
      <c r="C54" s="29" t="s">
        <v>49</v>
      </c>
      <c r="D54" s="4"/>
      <c r="E54" s="4"/>
      <c r="F54" s="4"/>
      <c r="G54" s="4"/>
      <c r="H54" s="4"/>
      <c r="I54" s="4"/>
      <c r="J54" s="4"/>
      <c r="K54" s="4"/>
      <c r="L54" s="4"/>
      <c r="M54" s="4"/>
      <c r="N54" s="4"/>
      <c r="O54" s="4"/>
      <c r="P54" s="4"/>
      <c r="Q54" s="4"/>
      <c r="R54" s="4"/>
      <c r="S54" s="4"/>
      <c r="T54" s="4"/>
      <c r="U54" s="4"/>
      <c r="V54" s="4"/>
      <c r="W54" s="4"/>
      <c r="X54" s="4"/>
      <c r="Y54" s="4"/>
      <c r="Z54" s="4"/>
    </row>
    <row r="55" spans="1:26" ht="36" hidden="1" customHeight="1">
      <c r="A55" s="9"/>
      <c r="B55" s="30" t="s">
        <v>54</v>
      </c>
      <c r="C55" s="29" t="s">
        <v>59</v>
      </c>
      <c r="D55" s="4"/>
      <c r="E55" s="4"/>
      <c r="F55" s="4"/>
      <c r="G55" s="4"/>
      <c r="H55" s="4"/>
      <c r="I55" s="4"/>
      <c r="J55" s="4"/>
      <c r="K55" s="4"/>
      <c r="L55" s="4"/>
      <c r="M55" s="4"/>
      <c r="N55" s="4"/>
      <c r="O55" s="4"/>
      <c r="P55" s="4"/>
      <c r="Q55" s="4"/>
      <c r="R55" s="4"/>
      <c r="S55" s="4"/>
      <c r="T55" s="4"/>
      <c r="U55" s="4"/>
      <c r="V55" s="4"/>
      <c r="W55" s="4"/>
      <c r="X55" s="4"/>
      <c r="Y55" s="4"/>
      <c r="Z55" s="4"/>
    </row>
    <row r="56" spans="1:26" ht="26.25" hidden="1" customHeight="1">
      <c r="A56" s="9"/>
      <c r="B56" s="30" t="s">
        <v>54</v>
      </c>
      <c r="C56" s="29" t="s">
        <v>80</v>
      </c>
      <c r="D56" s="4"/>
      <c r="E56" s="4"/>
      <c r="F56" s="4"/>
      <c r="G56" s="4"/>
      <c r="H56" s="4"/>
      <c r="I56" s="4"/>
      <c r="J56" s="4"/>
      <c r="K56" s="4"/>
      <c r="L56" s="4"/>
      <c r="M56" s="4"/>
      <c r="N56" s="4"/>
      <c r="O56" s="4"/>
      <c r="P56" s="4"/>
      <c r="Q56" s="4"/>
      <c r="R56" s="4"/>
      <c r="S56" s="4"/>
      <c r="T56" s="4"/>
      <c r="U56" s="4"/>
      <c r="V56" s="4"/>
      <c r="W56" s="4"/>
      <c r="X56" s="4"/>
      <c r="Y56" s="4"/>
      <c r="Z56" s="4"/>
    </row>
    <row r="57" spans="1:26" ht="36" hidden="1" customHeight="1">
      <c r="A57" s="9"/>
      <c r="B57" s="30" t="s">
        <v>54</v>
      </c>
      <c r="C57" s="29" t="s">
        <v>55</v>
      </c>
      <c r="D57" s="4"/>
      <c r="E57" s="4"/>
      <c r="F57" s="4"/>
      <c r="G57" s="4"/>
      <c r="H57" s="4"/>
      <c r="I57" s="4"/>
      <c r="J57" s="4"/>
      <c r="K57" s="4"/>
      <c r="L57" s="4"/>
      <c r="M57" s="4"/>
      <c r="N57" s="4"/>
      <c r="O57" s="4"/>
      <c r="P57" s="4"/>
      <c r="Q57" s="4"/>
      <c r="R57" s="4"/>
      <c r="S57" s="4"/>
      <c r="T57" s="4"/>
      <c r="U57" s="4"/>
      <c r="V57" s="4"/>
      <c r="W57" s="4"/>
      <c r="X57" s="4"/>
      <c r="Y57" s="4"/>
      <c r="Z57" s="4"/>
    </row>
    <row r="58" spans="1:26" ht="34.5" hidden="1" customHeight="1">
      <c r="A58" s="9"/>
      <c r="B58" s="30" t="s">
        <v>54</v>
      </c>
      <c r="C58" s="29" t="s">
        <v>75</v>
      </c>
      <c r="D58" s="4"/>
      <c r="E58" s="4"/>
      <c r="F58" s="4"/>
      <c r="G58" s="4"/>
      <c r="H58" s="4"/>
      <c r="I58" s="4"/>
      <c r="J58" s="4"/>
      <c r="K58" s="4"/>
      <c r="L58" s="4"/>
      <c r="M58" s="4"/>
      <c r="N58" s="4"/>
      <c r="O58" s="4"/>
      <c r="P58" s="4"/>
      <c r="Q58" s="4"/>
      <c r="R58" s="4"/>
      <c r="S58" s="4"/>
      <c r="T58" s="4"/>
      <c r="U58" s="4"/>
      <c r="V58" s="4"/>
      <c r="W58" s="4"/>
      <c r="X58" s="4"/>
      <c r="Y58" s="4"/>
      <c r="Z58" s="4"/>
    </row>
    <row r="59" spans="1:26" ht="25.5" hidden="1" customHeight="1">
      <c r="A59" s="9"/>
      <c r="B59" s="31" t="s">
        <v>54</v>
      </c>
      <c r="C59" s="32" t="s">
        <v>78</v>
      </c>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1.2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8">
    <mergeCell ref="A10:A11"/>
    <mergeCell ref="A12:A21"/>
    <mergeCell ref="A22:C22"/>
    <mergeCell ref="A23:C23"/>
    <mergeCell ref="I5:L5"/>
    <mergeCell ref="A7:C7"/>
    <mergeCell ref="A8:B8"/>
    <mergeCell ref="A9:C9"/>
    <mergeCell ref="B10:C10"/>
    <mergeCell ref="B11:C11"/>
    <mergeCell ref="H2:H5"/>
    <mergeCell ref="I2:L2"/>
    <mergeCell ref="M5:N5"/>
    <mergeCell ref="M2:N2"/>
    <mergeCell ref="I3:L3"/>
    <mergeCell ref="M3:N3"/>
    <mergeCell ref="I4:L4"/>
    <mergeCell ref="M4:N4"/>
  </mergeCells>
  <phoneticPr fontId="17"/>
  <dataValidations count="9">
    <dataValidation type="list" allowBlank="1" showInputMessage="1" showErrorMessage="1" prompt="クリックして値を入力してください" sqref="C18" xr:uid="{00000000-0002-0000-0000-000000000000}">
      <formula1>$C$45:$C$46</formula1>
    </dataValidation>
    <dataValidation type="list" allowBlank="1" showInputMessage="1" showErrorMessage="1" prompt="クリックして値を入力してください" sqref="C15" xr:uid="{00000000-0002-0000-0000-000001000000}">
      <formula1>$C$38:$C$42</formula1>
    </dataValidation>
    <dataValidation type="list" allowBlank="1" showInputMessage="1" showErrorMessage="1" prompt="クリックして値を入力してください" sqref="C21" xr:uid="{00000000-0002-0000-0000-000002000000}">
      <formula1>$C$49:$C$53</formula1>
    </dataValidation>
    <dataValidation type="list" allowBlank="1" showInputMessage="1" showErrorMessage="1" prompt="クリックして値を入力してください" sqref="C13" xr:uid="{00000000-0002-0000-0000-000003000000}">
      <formula1>$C$29:$C$31</formula1>
    </dataValidation>
    <dataValidation type="list" allowBlank="1" showInputMessage="1" showErrorMessage="1" prompt="クリックして値を入力してください" sqref="C16" xr:uid="{00000000-0002-0000-0000-000004000000}">
      <formula1>$C$54:$C$59</formula1>
    </dataValidation>
    <dataValidation type="list" allowBlank="1" showInputMessage="1" showErrorMessage="1" prompt="クリックして値を入力してください" sqref="C17" xr:uid="{00000000-0002-0000-0000-000005000000}">
      <formula1>$C$43:$C$44</formula1>
    </dataValidation>
    <dataValidation type="list" allowBlank="1" showInputMessage="1" showErrorMessage="1" prompt="クリックして値を入力してください" sqref="C12" xr:uid="{00000000-0002-0000-0000-000006000000}">
      <formula1>$C$26:$C$28</formula1>
    </dataValidation>
    <dataValidation type="list" allowBlank="1" showInputMessage="1" showErrorMessage="1" prompt="クリックして値を入力してください" sqref="C14" xr:uid="{00000000-0002-0000-0000-000007000000}">
      <formula1>$C$32:$C$37</formula1>
    </dataValidation>
    <dataValidation type="list" allowBlank="1" showInputMessage="1" showErrorMessage="1" prompt="クリックして値を入力してください" sqref="C19" xr:uid="{00000000-0002-0000-0000-000008000000}">
      <formula1>$C$47:$C$48</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8"/>
  <sheetViews>
    <sheetView workbookViewId="0">
      <pane ySplit="1" topLeftCell="A2" activePane="bottomLeft" state="frozen"/>
      <selection pane="bottomLeft" activeCell="Q2" sqref="Q2"/>
    </sheetView>
  </sheetViews>
  <sheetFormatPr defaultColWidth="12.625" defaultRowHeight="13.5"/>
  <cols>
    <col min="1" max="1" width="7.5" customWidth="1"/>
    <col min="2" max="2" width="8.625" customWidth="1"/>
    <col min="3" max="14" width="15.125" customWidth="1"/>
    <col min="15" max="28" width="9" customWidth="1"/>
  </cols>
  <sheetData>
    <row r="1" spans="1:28">
      <c r="A1" s="33"/>
      <c r="B1" s="33"/>
      <c r="C1" s="34">
        <v>4</v>
      </c>
      <c r="D1" s="34">
        <v>5</v>
      </c>
      <c r="E1" s="34">
        <v>6</v>
      </c>
      <c r="F1" s="34">
        <v>7</v>
      </c>
      <c r="G1" s="34">
        <v>9</v>
      </c>
      <c r="H1" s="34">
        <v>10</v>
      </c>
      <c r="I1" s="34">
        <v>11</v>
      </c>
      <c r="J1" s="34">
        <v>12</v>
      </c>
      <c r="K1" s="34">
        <v>1</v>
      </c>
      <c r="L1" s="34">
        <v>2</v>
      </c>
      <c r="M1" s="34">
        <v>3</v>
      </c>
      <c r="N1" s="34" t="s">
        <v>13</v>
      </c>
      <c r="O1" s="35"/>
      <c r="P1" s="35"/>
      <c r="Q1" s="35"/>
      <c r="R1" s="35"/>
      <c r="S1" s="35"/>
      <c r="T1" s="35"/>
      <c r="U1" s="35"/>
      <c r="V1" s="35"/>
      <c r="W1" s="35"/>
      <c r="X1" s="35"/>
      <c r="Y1" s="35"/>
      <c r="Z1" s="35"/>
      <c r="AA1" s="35"/>
      <c r="AB1" s="35"/>
    </row>
    <row r="2" spans="1:28" ht="126">
      <c r="A2" s="36" t="s">
        <v>14</v>
      </c>
      <c r="B2" s="36" t="s">
        <v>15</v>
      </c>
      <c r="C2" s="51" t="s">
        <v>81</v>
      </c>
      <c r="D2" s="51" t="s">
        <v>82</v>
      </c>
      <c r="E2" s="51" t="s">
        <v>83</v>
      </c>
      <c r="F2" s="51" t="s">
        <v>84</v>
      </c>
      <c r="G2" s="51" t="s">
        <v>85</v>
      </c>
      <c r="H2" s="51" t="s">
        <v>86</v>
      </c>
      <c r="I2" s="51" t="s">
        <v>87</v>
      </c>
      <c r="J2" s="51" t="s">
        <v>88</v>
      </c>
      <c r="K2" s="51" t="s">
        <v>89</v>
      </c>
      <c r="L2" s="51" t="s">
        <v>90</v>
      </c>
      <c r="M2" s="51" t="s">
        <v>91</v>
      </c>
      <c r="N2" s="51" t="s">
        <v>414</v>
      </c>
      <c r="O2" s="35"/>
      <c r="P2" s="35"/>
      <c r="Q2" s="35"/>
      <c r="R2" s="35"/>
      <c r="S2" s="35"/>
      <c r="T2" s="35"/>
      <c r="U2" s="35"/>
      <c r="V2" s="35"/>
      <c r="W2" s="35"/>
      <c r="X2" s="35"/>
      <c r="Y2" s="35"/>
      <c r="Z2" s="35"/>
      <c r="AA2" s="35"/>
      <c r="AB2" s="35"/>
    </row>
    <row r="3" spans="1:28" ht="180">
      <c r="A3" s="33" t="s">
        <v>48</v>
      </c>
      <c r="B3" s="33" t="s">
        <v>49</v>
      </c>
      <c r="C3" s="37" t="s">
        <v>92</v>
      </c>
      <c r="D3" s="37" t="s">
        <v>93</v>
      </c>
      <c r="E3" s="37" t="s">
        <v>94</v>
      </c>
      <c r="F3" s="37" t="s">
        <v>95</v>
      </c>
      <c r="G3" s="37" t="s">
        <v>96</v>
      </c>
      <c r="H3" s="37" t="s">
        <v>97</v>
      </c>
      <c r="I3" s="37" t="s">
        <v>98</v>
      </c>
      <c r="J3" s="37" t="s">
        <v>99</v>
      </c>
      <c r="K3" s="37" t="s">
        <v>100</v>
      </c>
      <c r="L3" s="37" t="s">
        <v>101</v>
      </c>
      <c r="M3" s="37" t="s">
        <v>102</v>
      </c>
      <c r="N3" s="37"/>
      <c r="O3" s="35"/>
      <c r="P3" s="35"/>
      <c r="Q3" s="35"/>
      <c r="R3" s="35"/>
      <c r="S3" s="35"/>
      <c r="T3" s="35"/>
      <c r="U3" s="35"/>
      <c r="V3" s="35"/>
      <c r="W3" s="35"/>
      <c r="X3" s="35"/>
      <c r="Y3" s="35"/>
      <c r="Z3" s="35"/>
      <c r="AA3" s="35"/>
      <c r="AB3" s="35"/>
    </row>
    <row r="4" spans="1:28" ht="288">
      <c r="A4" s="33" t="s">
        <v>48</v>
      </c>
      <c r="B4" s="33" t="s">
        <v>55</v>
      </c>
      <c r="C4" s="37" t="s">
        <v>103</v>
      </c>
      <c r="D4" s="37" t="s">
        <v>104</v>
      </c>
      <c r="E4" s="37" t="s">
        <v>105</v>
      </c>
      <c r="F4" s="37" t="s">
        <v>106</v>
      </c>
      <c r="G4" s="37" t="s">
        <v>107</v>
      </c>
      <c r="H4" s="37" t="s">
        <v>108</v>
      </c>
      <c r="I4" s="37" t="s">
        <v>109</v>
      </c>
      <c r="J4" s="37" t="s">
        <v>110</v>
      </c>
      <c r="K4" s="37" t="s">
        <v>111</v>
      </c>
      <c r="L4" s="37" t="s">
        <v>112</v>
      </c>
      <c r="M4" s="37" t="s">
        <v>113</v>
      </c>
      <c r="N4" s="37"/>
      <c r="O4" s="35"/>
      <c r="P4" s="35"/>
      <c r="Q4" s="35"/>
      <c r="R4" s="35"/>
      <c r="S4" s="35"/>
      <c r="T4" s="35"/>
      <c r="U4" s="35"/>
      <c r="V4" s="35"/>
      <c r="W4" s="35"/>
      <c r="X4" s="35"/>
      <c r="Y4" s="35"/>
      <c r="Z4" s="35"/>
      <c r="AA4" s="35"/>
      <c r="AB4" s="35"/>
    </row>
    <row r="5" spans="1:28" ht="252">
      <c r="A5" s="33" t="s">
        <v>48</v>
      </c>
      <c r="B5" s="33" t="s">
        <v>75</v>
      </c>
      <c r="C5" s="37" t="s">
        <v>114</v>
      </c>
      <c r="D5" s="37" t="s">
        <v>115</v>
      </c>
      <c r="E5" s="37" t="s">
        <v>116</v>
      </c>
      <c r="F5" s="37" t="s">
        <v>117</v>
      </c>
      <c r="G5" s="37" t="s">
        <v>118</v>
      </c>
      <c r="H5" s="37" t="s">
        <v>119</v>
      </c>
      <c r="I5" s="37" t="s">
        <v>120</v>
      </c>
      <c r="J5" s="37" t="s">
        <v>121</v>
      </c>
      <c r="K5" s="37" t="s">
        <v>122</v>
      </c>
      <c r="L5" s="37" t="s">
        <v>123</v>
      </c>
      <c r="M5" s="37" t="s">
        <v>124</v>
      </c>
      <c r="N5" s="37"/>
      <c r="O5" s="35"/>
      <c r="P5" s="35"/>
      <c r="Q5" s="35"/>
      <c r="R5" s="35"/>
      <c r="S5" s="35"/>
      <c r="T5" s="35"/>
      <c r="U5" s="35"/>
      <c r="V5" s="35"/>
      <c r="W5" s="35"/>
      <c r="X5" s="35"/>
      <c r="Y5" s="35"/>
      <c r="Z5" s="35"/>
      <c r="AA5" s="35"/>
      <c r="AB5" s="35"/>
    </row>
    <row r="6" spans="1:28" ht="153">
      <c r="A6" s="33" t="s">
        <v>50</v>
      </c>
      <c r="B6" s="33" t="s">
        <v>49</v>
      </c>
      <c r="C6" s="37" t="s">
        <v>125</v>
      </c>
      <c r="D6" s="37" t="s">
        <v>126</v>
      </c>
      <c r="E6" s="37" t="s">
        <v>127</v>
      </c>
      <c r="F6" s="37" t="s">
        <v>128</v>
      </c>
      <c r="G6" s="37" t="s">
        <v>129</v>
      </c>
      <c r="H6" s="37" t="s">
        <v>130</v>
      </c>
      <c r="I6" s="37" t="s">
        <v>131</v>
      </c>
      <c r="J6" s="37" t="s">
        <v>132</v>
      </c>
      <c r="K6" s="37" t="s">
        <v>133</v>
      </c>
      <c r="L6" s="37" t="s">
        <v>134</v>
      </c>
      <c r="M6" s="37" t="s">
        <v>135</v>
      </c>
      <c r="N6" s="37"/>
      <c r="O6" s="35"/>
      <c r="P6" s="35"/>
      <c r="Q6" s="35"/>
      <c r="R6" s="35"/>
      <c r="S6" s="35"/>
      <c r="T6" s="35"/>
      <c r="U6" s="35"/>
      <c r="V6" s="35"/>
      <c r="W6" s="35"/>
      <c r="X6" s="35"/>
      <c r="Y6" s="35"/>
      <c r="Z6" s="35"/>
      <c r="AA6" s="35"/>
      <c r="AB6" s="35"/>
    </row>
    <row r="7" spans="1:28" ht="144">
      <c r="A7" s="33" t="s">
        <v>50</v>
      </c>
      <c r="B7" s="33" t="s">
        <v>55</v>
      </c>
      <c r="C7" s="37" t="s">
        <v>136</v>
      </c>
      <c r="D7" s="37" t="s">
        <v>137</v>
      </c>
      <c r="E7" s="37" t="s">
        <v>138</v>
      </c>
      <c r="F7" s="37" t="s">
        <v>139</v>
      </c>
      <c r="G7" s="37" t="s">
        <v>140</v>
      </c>
      <c r="H7" s="37" t="s">
        <v>141</v>
      </c>
      <c r="I7" s="37" t="s">
        <v>142</v>
      </c>
      <c r="J7" s="37" t="s">
        <v>143</v>
      </c>
      <c r="K7" s="37" t="s">
        <v>144</v>
      </c>
      <c r="L7" s="37" t="s">
        <v>145</v>
      </c>
      <c r="M7" s="37"/>
      <c r="N7" s="37"/>
      <c r="O7" s="35"/>
      <c r="P7" s="35"/>
      <c r="Q7" s="35"/>
      <c r="R7" s="35"/>
      <c r="S7" s="35"/>
      <c r="T7" s="35"/>
      <c r="U7" s="35"/>
      <c r="V7" s="35"/>
      <c r="W7" s="35"/>
      <c r="X7" s="35"/>
      <c r="Y7" s="35"/>
      <c r="Z7" s="35"/>
      <c r="AA7" s="35"/>
      <c r="AB7" s="35"/>
    </row>
    <row r="8" spans="1:28" ht="162">
      <c r="A8" s="33" t="s">
        <v>50</v>
      </c>
      <c r="B8" s="33" t="s">
        <v>76</v>
      </c>
      <c r="C8" s="37" t="s">
        <v>146</v>
      </c>
      <c r="D8" s="37" t="s">
        <v>147</v>
      </c>
      <c r="E8" s="37" t="s">
        <v>148</v>
      </c>
      <c r="F8" s="37" t="s">
        <v>149</v>
      </c>
      <c r="G8" s="37" t="s">
        <v>150</v>
      </c>
      <c r="H8" s="37" t="s">
        <v>151</v>
      </c>
      <c r="I8" s="37" t="s">
        <v>152</v>
      </c>
      <c r="J8" s="37" t="s">
        <v>153</v>
      </c>
      <c r="K8" s="37" t="s">
        <v>154</v>
      </c>
      <c r="L8" s="37" t="s">
        <v>155</v>
      </c>
      <c r="M8" s="37" t="s">
        <v>156</v>
      </c>
      <c r="N8" s="37"/>
      <c r="O8" s="35"/>
      <c r="P8" s="35"/>
      <c r="Q8" s="35"/>
      <c r="R8" s="35"/>
      <c r="S8" s="35"/>
      <c r="T8" s="35"/>
      <c r="U8" s="35"/>
      <c r="V8" s="35"/>
      <c r="W8" s="35"/>
      <c r="X8" s="35"/>
      <c r="Y8" s="35"/>
      <c r="Z8" s="35"/>
      <c r="AA8" s="35"/>
      <c r="AB8" s="35"/>
    </row>
    <row r="9" spans="1:28" ht="126">
      <c r="A9" s="33" t="s">
        <v>51</v>
      </c>
      <c r="B9" s="33" t="s">
        <v>49</v>
      </c>
      <c r="C9" s="37" t="s">
        <v>157</v>
      </c>
      <c r="D9" s="37" t="s">
        <v>158</v>
      </c>
      <c r="E9" s="37" t="s">
        <v>159</v>
      </c>
      <c r="F9" s="37" t="s">
        <v>160</v>
      </c>
      <c r="G9" s="37" t="s">
        <v>161</v>
      </c>
      <c r="H9" s="37" t="s">
        <v>162</v>
      </c>
      <c r="I9" s="37" t="s">
        <v>163</v>
      </c>
      <c r="J9" s="37" t="s">
        <v>164</v>
      </c>
      <c r="K9" s="37" t="s">
        <v>165</v>
      </c>
      <c r="L9" s="37"/>
      <c r="M9" s="37" t="s">
        <v>166</v>
      </c>
      <c r="N9" s="37"/>
      <c r="O9" s="35"/>
      <c r="P9" s="35"/>
      <c r="Q9" s="35"/>
      <c r="R9" s="35"/>
      <c r="S9" s="35"/>
      <c r="T9" s="35"/>
      <c r="U9" s="35"/>
      <c r="V9" s="35"/>
      <c r="W9" s="35"/>
      <c r="X9" s="35"/>
      <c r="Y9" s="35"/>
      <c r="Z9" s="35"/>
      <c r="AA9" s="35"/>
      <c r="AB9" s="35"/>
    </row>
    <row r="10" spans="1:28" ht="117">
      <c r="A10" s="33" t="s">
        <v>51</v>
      </c>
      <c r="B10" s="33" t="s">
        <v>53</v>
      </c>
      <c r="C10" s="37" t="s">
        <v>167</v>
      </c>
      <c r="D10" s="37" t="s">
        <v>168</v>
      </c>
      <c r="E10" s="37" t="s">
        <v>169</v>
      </c>
      <c r="F10" s="37" t="s">
        <v>170</v>
      </c>
      <c r="G10" s="37" t="s">
        <v>171</v>
      </c>
      <c r="H10" s="37" t="s">
        <v>172</v>
      </c>
      <c r="I10" s="37" t="s">
        <v>173</v>
      </c>
      <c r="J10" s="37"/>
      <c r="K10" s="37" t="s">
        <v>163</v>
      </c>
      <c r="L10" s="37" t="s">
        <v>174</v>
      </c>
      <c r="M10" s="37"/>
      <c r="N10" s="37"/>
      <c r="O10" s="35"/>
      <c r="P10" s="35"/>
      <c r="Q10" s="35"/>
      <c r="R10" s="35"/>
      <c r="S10" s="35"/>
      <c r="T10" s="35"/>
      <c r="U10" s="35"/>
      <c r="V10" s="35"/>
      <c r="W10" s="35"/>
      <c r="X10" s="35"/>
      <c r="Y10" s="35"/>
      <c r="Z10" s="35"/>
      <c r="AA10" s="35"/>
      <c r="AB10" s="35"/>
    </row>
    <row r="11" spans="1:28" ht="144">
      <c r="A11" s="33" t="s">
        <v>51</v>
      </c>
      <c r="B11" s="33" t="s">
        <v>77</v>
      </c>
      <c r="C11" s="52" t="s">
        <v>175</v>
      </c>
      <c r="D11" s="52" t="s">
        <v>176</v>
      </c>
      <c r="E11" s="52" t="s">
        <v>177</v>
      </c>
      <c r="F11" s="52" t="s">
        <v>178</v>
      </c>
      <c r="G11" s="52" t="s">
        <v>179</v>
      </c>
      <c r="H11" s="52" t="s">
        <v>180</v>
      </c>
      <c r="I11" s="52" t="s">
        <v>163</v>
      </c>
      <c r="J11" s="37" t="s">
        <v>181</v>
      </c>
      <c r="K11" s="52" t="s">
        <v>182</v>
      </c>
      <c r="L11" s="52"/>
      <c r="M11" s="52"/>
      <c r="N11" s="37"/>
      <c r="O11" s="35"/>
      <c r="P11" s="35"/>
      <c r="Q11" s="35"/>
      <c r="R11" s="35"/>
      <c r="S11" s="35"/>
      <c r="T11" s="35"/>
      <c r="U11" s="35"/>
      <c r="V11" s="35"/>
      <c r="W11" s="35"/>
      <c r="X11" s="35"/>
      <c r="Y11" s="35"/>
      <c r="Z11" s="35"/>
      <c r="AA11" s="35"/>
      <c r="AB11" s="35"/>
    </row>
    <row r="12" spans="1:28" ht="117">
      <c r="A12" s="33" t="s">
        <v>51</v>
      </c>
      <c r="B12" s="33" t="s">
        <v>55</v>
      </c>
      <c r="C12" s="37" t="s">
        <v>183</v>
      </c>
      <c r="D12" s="37" t="s">
        <v>184</v>
      </c>
      <c r="E12" s="37" t="s">
        <v>185</v>
      </c>
      <c r="F12" s="37" t="s">
        <v>186</v>
      </c>
      <c r="G12" s="37" t="s">
        <v>187</v>
      </c>
      <c r="H12" s="37" t="s">
        <v>188</v>
      </c>
      <c r="I12" s="37" t="s">
        <v>189</v>
      </c>
      <c r="J12" s="37" t="s">
        <v>190</v>
      </c>
      <c r="K12" s="37" t="s">
        <v>191</v>
      </c>
      <c r="L12" s="37" t="s">
        <v>192</v>
      </c>
      <c r="M12" s="37"/>
      <c r="N12" s="37"/>
      <c r="O12" s="35"/>
      <c r="P12" s="35"/>
      <c r="Q12" s="35"/>
      <c r="R12" s="35"/>
      <c r="S12" s="35"/>
      <c r="T12" s="35"/>
      <c r="U12" s="35"/>
      <c r="V12" s="35"/>
      <c r="W12" s="35"/>
      <c r="X12" s="35"/>
      <c r="Y12" s="35"/>
      <c r="Z12" s="35"/>
      <c r="AA12" s="35"/>
      <c r="AB12" s="35"/>
    </row>
    <row r="13" spans="1:28" ht="99">
      <c r="A13" s="33" t="s">
        <v>51</v>
      </c>
      <c r="B13" s="33" t="s">
        <v>78</v>
      </c>
      <c r="C13" s="37" t="s">
        <v>193</v>
      </c>
      <c r="D13" s="37" t="s">
        <v>194</v>
      </c>
      <c r="E13" s="37" t="s">
        <v>195</v>
      </c>
      <c r="F13" s="37" t="s">
        <v>196</v>
      </c>
      <c r="G13" s="37" t="s">
        <v>197</v>
      </c>
      <c r="H13" s="37" t="s">
        <v>198</v>
      </c>
      <c r="I13" s="37" t="s">
        <v>199</v>
      </c>
      <c r="J13" s="37" t="s">
        <v>200</v>
      </c>
      <c r="K13" s="37" t="s">
        <v>201</v>
      </c>
      <c r="L13" s="37" t="s">
        <v>202</v>
      </c>
      <c r="M13" s="37"/>
      <c r="N13" s="37"/>
      <c r="O13" s="35"/>
      <c r="P13" s="35"/>
      <c r="Q13" s="35"/>
      <c r="R13" s="35"/>
      <c r="S13" s="35"/>
      <c r="T13" s="35"/>
      <c r="U13" s="35"/>
      <c r="V13" s="35"/>
      <c r="W13" s="35"/>
      <c r="X13" s="35"/>
      <c r="Y13" s="35"/>
      <c r="Z13" s="35"/>
      <c r="AA13" s="35"/>
      <c r="AB13" s="35"/>
    </row>
    <row r="14" spans="1:28" ht="153">
      <c r="A14" s="33" t="s">
        <v>51</v>
      </c>
      <c r="B14" s="33" t="s">
        <v>76</v>
      </c>
      <c r="C14" s="37" t="s">
        <v>203</v>
      </c>
      <c r="D14" s="37" t="s">
        <v>204</v>
      </c>
      <c r="E14" s="37" t="s">
        <v>205</v>
      </c>
      <c r="F14" s="37" t="s">
        <v>206</v>
      </c>
      <c r="G14" s="37" t="s">
        <v>207</v>
      </c>
      <c r="H14" s="37" t="s">
        <v>208</v>
      </c>
      <c r="I14" s="37" t="s">
        <v>209</v>
      </c>
      <c r="J14" s="37" t="s">
        <v>210</v>
      </c>
      <c r="K14" s="37" t="s">
        <v>211</v>
      </c>
      <c r="L14" s="37" t="s">
        <v>212</v>
      </c>
      <c r="M14" s="37" t="s">
        <v>213</v>
      </c>
      <c r="N14" s="37"/>
      <c r="O14" s="35"/>
      <c r="P14" s="35"/>
      <c r="Q14" s="35"/>
      <c r="R14" s="35"/>
      <c r="S14" s="35"/>
      <c r="T14" s="35"/>
      <c r="U14" s="35"/>
      <c r="V14" s="35"/>
      <c r="W14" s="35"/>
      <c r="X14" s="35"/>
      <c r="Y14" s="35"/>
      <c r="Z14" s="35"/>
      <c r="AA14" s="35"/>
      <c r="AB14" s="35"/>
    </row>
    <row r="15" spans="1:28" ht="81">
      <c r="A15" s="33" t="s">
        <v>52</v>
      </c>
      <c r="B15" s="33" t="s">
        <v>49</v>
      </c>
      <c r="C15" s="37" t="s">
        <v>214</v>
      </c>
      <c r="D15" s="37" t="s">
        <v>215</v>
      </c>
      <c r="E15" s="37" t="s">
        <v>216</v>
      </c>
      <c r="F15" s="37" t="s">
        <v>217</v>
      </c>
      <c r="G15" s="37" t="s">
        <v>218</v>
      </c>
      <c r="H15" s="37" t="s">
        <v>219</v>
      </c>
      <c r="I15" s="37" t="s">
        <v>220</v>
      </c>
      <c r="J15" s="37"/>
      <c r="K15" s="37" t="s">
        <v>221</v>
      </c>
      <c r="L15" s="37" t="s">
        <v>222</v>
      </c>
      <c r="M15" s="37" t="s">
        <v>223</v>
      </c>
      <c r="N15" s="37"/>
      <c r="O15" s="35"/>
      <c r="P15" s="35"/>
      <c r="Q15" s="35"/>
      <c r="R15" s="35"/>
      <c r="S15" s="35"/>
      <c r="T15" s="35"/>
      <c r="U15" s="35"/>
      <c r="V15" s="35"/>
      <c r="W15" s="35"/>
      <c r="X15" s="35"/>
      <c r="Y15" s="35"/>
      <c r="Z15" s="35"/>
      <c r="AA15" s="35"/>
      <c r="AB15" s="35"/>
    </row>
    <row r="16" spans="1:28" ht="108">
      <c r="A16" s="33" t="s">
        <v>52</v>
      </c>
      <c r="B16" s="33" t="s">
        <v>53</v>
      </c>
      <c r="C16" s="37" t="s">
        <v>224</v>
      </c>
      <c r="D16" s="37" t="s">
        <v>225</v>
      </c>
      <c r="E16" s="37" t="s">
        <v>226</v>
      </c>
      <c r="F16" s="37" t="s">
        <v>227</v>
      </c>
      <c r="G16" s="37" t="s">
        <v>228</v>
      </c>
      <c r="H16" s="37" t="s">
        <v>229</v>
      </c>
      <c r="I16" s="37" t="s">
        <v>230</v>
      </c>
      <c r="J16" s="37"/>
      <c r="K16" s="37" t="s">
        <v>231</v>
      </c>
      <c r="L16" s="37" t="s">
        <v>232</v>
      </c>
      <c r="M16" s="37"/>
      <c r="N16" s="37"/>
      <c r="O16" s="35"/>
      <c r="P16" s="35"/>
      <c r="Q16" s="35"/>
      <c r="R16" s="35"/>
      <c r="S16" s="35"/>
      <c r="T16" s="35"/>
      <c r="U16" s="35"/>
      <c r="V16" s="35"/>
      <c r="W16" s="35"/>
      <c r="X16" s="35"/>
      <c r="Y16" s="35"/>
      <c r="Z16" s="35"/>
      <c r="AA16" s="35"/>
      <c r="AB16" s="35"/>
    </row>
    <row r="17" spans="1:28" ht="81">
      <c r="A17" s="33" t="s">
        <v>52</v>
      </c>
      <c r="B17" s="33" t="s">
        <v>77</v>
      </c>
      <c r="C17" s="37" t="s">
        <v>233</v>
      </c>
      <c r="D17" s="37" t="s">
        <v>234</v>
      </c>
      <c r="E17" s="37" t="s">
        <v>235</v>
      </c>
      <c r="F17" s="37" t="s">
        <v>236</v>
      </c>
      <c r="G17" s="37" t="s">
        <v>237</v>
      </c>
      <c r="H17" s="37" t="s">
        <v>238</v>
      </c>
      <c r="I17" s="37" t="s">
        <v>239</v>
      </c>
      <c r="J17" s="37"/>
      <c r="K17" s="37" t="s">
        <v>240</v>
      </c>
      <c r="L17" s="37" t="s">
        <v>241</v>
      </c>
      <c r="M17" s="37" t="s">
        <v>242</v>
      </c>
      <c r="N17" s="37"/>
      <c r="O17" s="35"/>
      <c r="P17" s="35"/>
      <c r="Q17" s="35"/>
      <c r="R17" s="35"/>
      <c r="S17" s="35"/>
      <c r="T17" s="35"/>
      <c r="U17" s="35"/>
      <c r="V17" s="35"/>
      <c r="W17" s="35"/>
      <c r="X17" s="35"/>
      <c r="Y17" s="35"/>
      <c r="Z17" s="35"/>
      <c r="AA17" s="35"/>
      <c r="AB17" s="35"/>
    </row>
    <row r="18" spans="1:28" ht="72">
      <c r="A18" s="33" t="s">
        <v>52</v>
      </c>
      <c r="B18" s="33" t="s">
        <v>55</v>
      </c>
      <c r="C18" s="37" t="s">
        <v>243</v>
      </c>
      <c r="D18" s="37" t="s">
        <v>244</v>
      </c>
      <c r="E18" s="37" t="s">
        <v>245</v>
      </c>
      <c r="F18" s="37"/>
      <c r="G18" s="37" t="s">
        <v>246</v>
      </c>
      <c r="H18" s="37" t="s">
        <v>247</v>
      </c>
      <c r="I18" s="37" t="s">
        <v>248</v>
      </c>
      <c r="J18" s="37" t="s">
        <v>249</v>
      </c>
      <c r="K18" s="37" t="s">
        <v>250</v>
      </c>
      <c r="L18" s="37" t="s">
        <v>251</v>
      </c>
      <c r="M18" s="37" t="s">
        <v>252</v>
      </c>
      <c r="N18" s="37"/>
      <c r="O18" s="35"/>
      <c r="P18" s="35"/>
      <c r="Q18" s="35"/>
      <c r="R18" s="35"/>
      <c r="S18" s="35"/>
      <c r="T18" s="35"/>
      <c r="U18" s="35"/>
      <c r="V18" s="35"/>
      <c r="W18" s="35"/>
      <c r="X18" s="35"/>
      <c r="Y18" s="35"/>
      <c r="Z18" s="35"/>
      <c r="AA18" s="35"/>
      <c r="AB18" s="35"/>
    </row>
    <row r="19" spans="1:28" ht="63">
      <c r="A19" s="33" t="s">
        <v>52</v>
      </c>
      <c r="B19" s="33" t="s">
        <v>78</v>
      </c>
      <c r="C19" s="37" t="s">
        <v>253</v>
      </c>
      <c r="D19" s="37" t="s">
        <v>254</v>
      </c>
      <c r="E19" s="37" t="s">
        <v>255</v>
      </c>
      <c r="F19" s="37" t="s">
        <v>256</v>
      </c>
      <c r="G19" s="37" t="s">
        <v>257</v>
      </c>
      <c r="H19" s="37" t="s">
        <v>258</v>
      </c>
      <c r="I19" s="37" t="s">
        <v>259</v>
      </c>
      <c r="J19" s="37"/>
      <c r="K19" s="37" t="s">
        <v>230</v>
      </c>
      <c r="L19" s="37" t="s">
        <v>260</v>
      </c>
      <c r="M19" s="37" t="s">
        <v>261</v>
      </c>
      <c r="N19" s="37"/>
      <c r="O19" s="35"/>
      <c r="P19" s="35"/>
      <c r="Q19" s="35"/>
      <c r="R19" s="35"/>
      <c r="S19" s="35"/>
      <c r="T19" s="35"/>
      <c r="U19" s="35"/>
      <c r="V19" s="35"/>
      <c r="W19" s="35"/>
      <c r="X19" s="35"/>
      <c r="Y19" s="35"/>
      <c r="Z19" s="35"/>
      <c r="AA19" s="35"/>
      <c r="AB19" s="35"/>
    </row>
    <row r="20" spans="1:28" ht="54">
      <c r="A20" s="36" t="s">
        <v>54</v>
      </c>
      <c r="B20" s="36" t="s">
        <v>49</v>
      </c>
      <c r="C20" s="37" t="s">
        <v>262</v>
      </c>
      <c r="D20" s="37" t="s">
        <v>263</v>
      </c>
      <c r="E20" s="51" t="s">
        <v>264</v>
      </c>
      <c r="F20" s="51" t="s">
        <v>265</v>
      </c>
      <c r="G20" s="51" t="s">
        <v>266</v>
      </c>
      <c r="H20" s="51" t="s">
        <v>267</v>
      </c>
      <c r="I20" s="51" t="s">
        <v>268</v>
      </c>
      <c r="J20" s="37" t="s">
        <v>269</v>
      </c>
      <c r="K20" s="37" t="s">
        <v>270</v>
      </c>
      <c r="L20" s="37" t="s">
        <v>271</v>
      </c>
      <c r="M20" s="37" t="s">
        <v>272</v>
      </c>
      <c r="N20" s="37"/>
      <c r="O20" s="38"/>
      <c r="P20" s="38"/>
      <c r="Q20" s="38"/>
      <c r="R20" s="38"/>
      <c r="S20" s="38"/>
      <c r="T20" s="38"/>
      <c r="U20" s="38"/>
      <c r="V20" s="38"/>
      <c r="W20" s="38"/>
      <c r="X20" s="38"/>
      <c r="Y20" s="38"/>
      <c r="Z20" s="38"/>
      <c r="AA20" s="38"/>
      <c r="AB20" s="38"/>
    </row>
    <row r="21" spans="1:28" ht="54">
      <c r="A21" s="36" t="s">
        <v>54</v>
      </c>
      <c r="B21" s="36" t="s">
        <v>59</v>
      </c>
      <c r="C21" s="37" t="s">
        <v>273</v>
      </c>
      <c r="D21" s="37" t="s">
        <v>274</v>
      </c>
      <c r="E21" s="37" t="s">
        <v>275</v>
      </c>
      <c r="F21" s="51" t="s">
        <v>276</v>
      </c>
      <c r="G21" s="51" t="s">
        <v>277</v>
      </c>
      <c r="H21" s="51" t="s">
        <v>278</v>
      </c>
      <c r="I21" s="51" t="s">
        <v>270</v>
      </c>
      <c r="J21" s="37" t="s">
        <v>279</v>
      </c>
      <c r="K21" s="37" t="s">
        <v>280</v>
      </c>
      <c r="L21" s="37" t="s">
        <v>281</v>
      </c>
      <c r="M21" s="37" t="s">
        <v>282</v>
      </c>
      <c r="N21" s="37"/>
      <c r="O21" s="38"/>
      <c r="P21" s="38"/>
      <c r="Q21" s="38"/>
      <c r="R21" s="38"/>
      <c r="S21" s="38"/>
      <c r="T21" s="38"/>
      <c r="U21" s="38"/>
      <c r="V21" s="38"/>
      <c r="W21" s="38"/>
      <c r="X21" s="38"/>
      <c r="Y21" s="38"/>
      <c r="Z21" s="38"/>
      <c r="AA21" s="38"/>
      <c r="AB21" s="38"/>
    </row>
    <row r="22" spans="1:28" ht="117">
      <c r="A22" s="36" t="s">
        <v>54</v>
      </c>
      <c r="B22" s="36" t="s">
        <v>80</v>
      </c>
      <c r="C22" s="37" t="s">
        <v>283</v>
      </c>
      <c r="D22" s="37" t="s">
        <v>284</v>
      </c>
      <c r="E22" s="51" t="s">
        <v>285</v>
      </c>
      <c r="F22" s="51" t="s">
        <v>286</v>
      </c>
      <c r="G22" s="51" t="s">
        <v>287</v>
      </c>
      <c r="H22" s="51" t="s">
        <v>288</v>
      </c>
      <c r="I22" s="51" t="s">
        <v>289</v>
      </c>
      <c r="J22" s="37" t="s">
        <v>290</v>
      </c>
      <c r="K22" s="37" t="s">
        <v>291</v>
      </c>
      <c r="L22" s="37" t="s">
        <v>292</v>
      </c>
      <c r="M22" s="37" t="s">
        <v>293</v>
      </c>
      <c r="N22" s="37"/>
      <c r="O22" s="38"/>
      <c r="P22" s="38"/>
      <c r="Q22" s="38"/>
      <c r="R22" s="38"/>
      <c r="S22" s="38"/>
      <c r="T22" s="38"/>
      <c r="U22" s="38"/>
      <c r="V22" s="38"/>
      <c r="W22" s="38"/>
      <c r="X22" s="38"/>
      <c r="Y22" s="38"/>
      <c r="Z22" s="38"/>
      <c r="AA22" s="38"/>
      <c r="AB22" s="38"/>
    </row>
    <row r="23" spans="1:28" ht="72">
      <c r="A23" s="36" t="s">
        <v>54</v>
      </c>
      <c r="B23" s="36" t="s">
        <v>55</v>
      </c>
      <c r="C23" s="37" t="s">
        <v>294</v>
      </c>
      <c r="D23" s="37" t="s">
        <v>295</v>
      </c>
      <c r="E23" s="51" t="s">
        <v>274</v>
      </c>
      <c r="F23" s="51" t="s">
        <v>296</v>
      </c>
      <c r="G23" s="51" t="s">
        <v>297</v>
      </c>
      <c r="H23" s="51" t="s">
        <v>298</v>
      </c>
      <c r="I23" s="51" t="s">
        <v>270</v>
      </c>
      <c r="J23" s="37" t="s">
        <v>299</v>
      </c>
      <c r="K23" s="37" t="s">
        <v>300</v>
      </c>
      <c r="L23" s="37" t="s">
        <v>301</v>
      </c>
      <c r="M23" s="37"/>
      <c r="N23" s="37"/>
      <c r="O23" s="38"/>
      <c r="P23" s="38"/>
      <c r="Q23" s="38"/>
      <c r="R23" s="38"/>
      <c r="S23" s="38"/>
      <c r="T23" s="38"/>
      <c r="U23" s="38"/>
      <c r="V23" s="38"/>
      <c r="W23" s="38"/>
      <c r="X23" s="38"/>
      <c r="Y23" s="38"/>
      <c r="Z23" s="38"/>
      <c r="AA23" s="38"/>
      <c r="AB23" s="38"/>
    </row>
    <row r="24" spans="1:28" ht="81">
      <c r="A24" s="36" t="s">
        <v>54</v>
      </c>
      <c r="B24" s="36" t="s">
        <v>75</v>
      </c>
      <c r="C24" s="37" t="s">
        <v>302</v>
      </c>
      <c r="D24" s="37" t="s">
        <v>274</v>
      </c>
      <c r="E24" s="51" t="s">
        <v>303</v>
      </c>
      <c r="F24" s="51" t="s">
        <v>304</v>
      </c>
      <c r="G24" s="51" t="s">
        <v>277</v>
      </c>
      <c r="H24" s="51" t="s">
        <v>305</v>
      </c>
      <c r="I24" s="51" t="s">
        <v>306</v>
      </c>
      <c r="J24" s="37" t="s">
        <v>307</v>
      </c>
      <c r="K24" s="37" t="s">
        <v>280</v>
      </c>
      <c r="L24" s="37" t="s">
        <v>308</v>
      </c>
      <c r="M24" s="37" t="s">
        <v>309</v>
      </c>
      <c r="N24" s="37"/>
      <c r="O24" s="38"/>
      <c r="P24" s="38"/>
      <c r="Q24" s="38"/>
      <c r="R24" s="38"/>
      <c r="S24" s="38"/>
      <c r="T24" s="38"/>
      <c r="U24" s="38"/>
      <c r="V24" s="38"/>
      <c r="W24" s="38"/>
      <c r="X24" s="38"/>
      <c r="Y24" s="38"/>
      <c r="Z24" s="38"/>
      <c r="AA24" s="38"/>
      <c r="AB24" s="38"/>
    </row>
    <row r="25" spans="1:28" ht="81">
      <c r="A25" s="36" t="s">
        <v>54</v>
      </c>
      <c r="B25" s="36" t="s">
        <v>78</v>
      </c>
      <c r="C25" s="37" t="s">
        <v>310</v>
      </c>
      <c r="D25" s="37" t="s">
        <v>311</v>
      </c>
      <c r="E25" s="51" t="s">
        <v>312</v>
      </c>
      <c r="F25" s="51" t="s">
        <v>313</v>
      </c>
      <c r="G25" s="51" t="s">
        <v>314</v>
      </c>
      <c r="H25" s="51" t="s">
        <v>315</v>
      </c>
      <c r="I25" s="51" t="s">
        <v>316</v>
      </c>
      <c r="J25" s="37" t="s">
        <v>317</v>
      </c>
      <c r="K25" s="37" t="s">
        <v>318</v>
      </c>
      <c r="L25" s="37" t="s">
        <v>319</v>
      </c>
      <c r="M25" s="37" t="s">
        <v>320</v>
      </c>
      <c r="N25" s="37"/>
      <c r="O25" s="38"/>
      <c r="P25" s="38"/>
      <c r="Q25" s="38"/>
      <c r="R25" s="38"/>
      <c r="S25" s="38"/>
      <c r="T25" s="38"/>
      <c r="U25" s="38"/>
      <c r="V25" s="38"/>
      <c r="W25" s="38"/>
      <c r="X25" s="38"/>
      <c r="Y25" s="38"/>
      <c r="Z25" s="38"/>
      <c r="AA25" s="38"/>
      <c r="AB25" s="38"/>
    </row>
    <row r="26" spans="1:28" ht="108">
      <c r="A26" s="33" t="s">
        <v>56</v>
      </c>
      <c r="B26" s="33" t="s">
        <v>55</v>
      </c>
      <c r="C26" s="37" t="s">
        <v>321</v>
      </c>
      <c r="D26" s="37" t="s">
        <v>322</v>
      </c>
      <c r="E26" s="37"/>
      <c r="F26" s="37" t="s">
        <v>323</v>
      </c>
      <c r="G26" s="37" t="s">
        <v>324</v>
      </c>
      <c r="H26" s="37" t="s">
        <v>325</v>
      </c>
      <c r="I26" s="37" t="s">
        <v>326</v>
      </c>
      <c r="J26" s="37" t="s">
        <v>327</v>
      </c>
      <c r="K26" s="37" t="s">
        <v>328</v>
      </c>
      <c r="L26" s="37" t="s">
        <v>329</v>
      </c>
      <c r="M26" s="37"/>
      <c r="N26" s="37"/>
      <c r="O26" s="35"/>
      <c r="P26" s="35"/>
      <c r="Q26" s="35"/>
      <c r="R26" s="35"/>
      <c r="S26" s="35"/>
      <c r="T26" s="35"/>
      <c r="U26" s="35"/>
      <c r="V26" s="35"/>
      <c r="W26" s="35"/>
      <c r="X26" s="35"/>
      <c r="Y26" s="35"/>
      <c r="Z26" s="35"/>
      <c r="AA26" s="35"/>
      <c r="AB26" s="35"/>
    </row>
    <row r="27" spans="1:28" ht="72">
      <c r="A27" s="33" t="s">
        <v>56</v>
      </c>
      <c r="B27" s="33" t="s">
        <v>57</v>
      </c>
      <c r="C27" s="37" t="s">
        <v>330</v>
      </c>
      <c r="D27" s="37"/>
      <c r="E27" s="37" t="s">
        <v>331</v>
      </c>
      <c r="F27" s="37"/>
      <c r="G27" s="37" t="s">
        <v>332</v>
      </c>
      <c r="H27" s="37" t="s">
        <v>333</v>
      </c>
      <c r="I27" s="37" t="s">
        <v>334</v>
      </c>
      <c r="J27" s="37" t="s">
        <v>335</v>
      </c>
      <c r="K27" s="37"/>
      <c r="L27" s="37" t="s">
        <v>336</v>
      </c>
      <c r="M27" s="37"/>
      <c r="N27" s="37"/>
      <c r="O27" s="35"/>
      <c r="P27" s="35"/>
      <c r="Q27" s="35"/>
      <c r="R27" s="35"/>
      <c r="S27" s="35"/>
      <c r="T27" s="35"/>
      <c r="U27" s="35"/>
      <c r="V27" s="35"/>
      <c r="W27" s="35"/>
      <c r="X27" s="35"/>
      <c r="Y27" s="35"/>
      <c r="Z27" s="35"/>
      <c r="AA27" s="35"/>
      <c r="AB27" s="35"/>
    </row>
    <row r="28" spans="1:28" ht="72">
      <c r="A28" s="33" t="s">
        <v>58</v>
      </c>
      <c r="B28" s="33" t="s">
        <v>59</v>
      </c>
      <c r="C28" s="37" t="s">
        <v>337</v>
      </c>
      <c r="D28" s="37" t="s">
        <v>338</v>
      </c>
      <c r="E28" s="37" t="s">
        <v>339</v>
      </c>
      <c r="F28" s="37" t="s">
        <v>340</v>
      </c>
      <c r="G28" s="37" t="s">
        <v>341</v>
      </c>
      <c r="H28" s="37" t="s">
        <v>342</v>
      </c>
      <c r="I28" s="37" t="s">
        <v>343</v>
      </c>
      <c r="J28" s="37" t="s">
        <v>344</v>
      </c>
      <c r="K28" s="37" t="s">
        <v>345</v>
      </c>
      <c r="L28" s="37" t="s">
        <v>346</v>
      </c>
      <c r="M28" s="37" t="s">
        <v>347</v>
      </c>
      <c r="N28" s="37"/>
      <c r="O28" s="35"/>
      <c r="P28" s="35"/>
      <c r="Q28" s="35"/>
      <c r="R28" s="35"/>
      <c r="S28" s="35"/>
      <c r="T28" s="35"/>
      <c r="U28" s="35"/>
      <c r="V28" s="35"/>
      <c r="W28" s="35"/>
      <c r="X28" s="35"/>
      <c r="Y28" s="35"/>
      <c r="Z28" s="35"/>
      <c r="AA28" s="35"/>
      <c r="AB28" s="35"/>
    </row>
    <row r="29" spans="1:28" ht="63">
      <c r="A29" s="33" t="s">
        <v>58</v>
      </c>
      <c r="B29" s="33" t="s">
        <v>76</v>
      </c>
      <c r="C29" s="37" t="s">
        <v>348</v>
      </c>
      <c r="D29" s="37" t="s">
        <v>349</v>
      </c>
      <c r="E29" s="37" t="s">
        <v>350</v>
      </c>
      <c r="F29" s="37"/>
      <c r="G29" s="37" t="s">
        <v>351</v>
      </c>
      <c r="H29" s="37" t="s">
        <v>352</v>
      </c>
      <c r="I29" s="37"/>
      <c r="J29" s="37" t="s">
        <v>353</v>
      </c>
      <c r="K29" s="37" t="s">
        <v>354</v>
      </c>
      <c r="L29" s="37" t="s">
        <v>355</v>
      </c>
      <c r="M29" s="37" t="s">
        <v>356</v>
      </c>
      <c r="N29" s="37"/>
      <c r="O29" s="35"/>
      <c r="P29" s="35"/>
      <c r="Q29" s="35"/>
      <c r="R29" s="35"/>
      <c r="S29" s="35"/>
      <c r="T29" s="35"/>
      <c r="U29" s="35"/>
      <c r="V29" s="35"/>
      <c r="W29" s="35"/>
      <c r="X29" s="35"/>
      <c r="Y29" s="35"/>
      <c r="Z29" s="35"/>
      <c r="AA29" s="35"/>
      <c r="AB29" s="35"/>
    </row>
    <row r="30" spans="1:28" ht="81">
      <c r="A30" s="33" t="s">
        <v>60</v>
      </c>
      <c r="B30" s="33" t="s">
        <v>49</v>
      </c>
      <c r="C30" s="37" t="s">
        <v>357</v>
      </c>
      <c r="D30" s="37"/>
      <c r="E30" s="37" t="s">
        <v>358</v>
      </c>
      <c r="F30" s="37"/>
      <c r="G30" s="37" t="s">
        <v>359</v>
      </c>
      <c r="H30" s="37"/>
      <c r="I30" s="37" t="s">
        <v>360</v>
      </c>
      <c r="J30" s="37"/>
      <c r="K30" s="37"/>
      <c r="L30" s="37" t="s">
        <v>361</v>
      </c>
      <c r="M30" s="37" t="s">
        <v>362</v>
      </c>
      <c r="N30" s="37"/>
      <c r="O30" s="35"/>
      <c r="P30" s="35"/>
      <c r="Q30" s="35"/>
      <c r="R30" s="35"/>
      <c r="S30" s="35"/>
      <c r="T30" s="35"/>
      <c r="U30" s="35"/>
      <c r="V30" s="35"/>
      <c r="W30" s="35"/>
      <c r="X30" s="35"/>
      <c r="Y30" s="35"/>
      <c r="Z30" s="35"/>
      <c r="AA30" s="35"/>
      <c r="AB30" s="35"/>
    </row>
    <row r="31" spans="1:28" ht="90">
      <c r="A31" s="33" t="s">
        <v>60</v>
      </c>
      <c r="B31" s="33" t="s">
        <v>59</v>
      </c>
      <c r="C31" s="37" t="s">
        <v>363</v>
      </c>
      <c r="D31" s="37"/>
      <c r="E31" s="37" t="s">
        <v>364</v>
      </c>
      <c r="F31" s="37" t="s">
        <v>365</v>
      </c>
      <c r="G31" s="37" t="s">
        <v>366</v>
      </c>
      <c r="H31" s="37" t="s">
        <v>367</v>
      </c>
      <c r="I31" s="37"/>
      <c r="J31" s="37"/>
      <c r="K31" s="37" t="s">
        <v>368</v>
      </c>
      <c r="L31" s="37"/>
      <c r="M31" s="37" t="s">
        <v>369</v>
      </c>
      <c r="N31" s="37"/>
      <c r="O31" s="35"/>
      <c r="P31" s="35"/>
      <c r="Q31" s="35"/>
      <c r="R31" s="35"/>
      <c r="S31" s="35"/>
      <c r="T31" s="35"/>
      <c r="U31" s="35"/>
      <c r="V31" s="35"/>
      <c r="W31" s="35"/>
      <c r="X31" s="35"/>
      <c r="Y31" s="35"/>
      <c r="Z31" s="35"/>
      <c r="AA31" s="35"/>
      <c r="AB31" s="35"/>
    </row>
    <row r="32" spans="1:28" ht="99">
      <c r="A32" s="33" t="s">
        <v>61</v>
      </c>
      <c r="B32" s="33" t="s">
        <v>15</v>
      </c>
      <c r="C32" s="37" t="s">
        <v>62</v>
      </c>
      <c r="D32" s="37" t="s">
        <v>63</v>
      </c>
      <c r="E32" s="37" t="s">
        <v>64</v>
      </c>
      <c r="F32" s="37"/>
      <c r="G32" s="37" t="s">
        <v>65</v>
      </c>
      <c r="H32" s="37" t="s">
        <v>66</v>
      </c>
      <c r="I32" s="37" t="s">
        <v>67</v>
      </c>
      <c r="J32" s="37"/>
      <c r="K32" s="37" t="s">
        <v>68</v>
      </c>
      <c r="L32" s="37" t="s">
        <v>69</v>
      </c>
      <c r="M32" s="37"/>
      <c r="N32" s="37"/>
      <c r="O32" s="35"/>
      <c r="P32" s="35"/>
      <c r="Q32" s="35"/>
      <c r="R32" s="35"/>
      <c r="S32" s="35"/>
      <c r="T32" s="35"/>
      <c r="U32" s="35"/>
      <c r="V32" s="35"/>
      <c r="W32" s="35"/>
      <c r="X32" s="35"/>
      <c r="Y32" s="35"/>
      <c r="Z32" s="35"/>
      <c r="AA32" s="35"/>
      <c r="AB32" s="35"/>
    </row>
    <row r="33" spans="1:28" ht="54">
      <c r="A33" s="33" t="s">
        <v>70</v>
      </c>
      <c r="B33" s="33" t="s">
        <v>49</v>
      </c>
      <c r="C33" s="37"/>
      <c r="D33" s="37"/>
      <c r="E33" s="37" t="s">
        <v>370</v>
      </c>
      <c r="F33" s="37"/>
      <c r="G33" s="37"/>
      <c r="H33" s="37"/>
      <c r="I33" s="37"/>
      <c r="J33" s="37"/>
      <c r="K33" s="37"/>
      <c r="L33" s="37" t="s">
        <v>371</v>
      </c>
      <c r="M33" s="37"/>
      <c r="N33" s="37"/>
      <c r="O33" s="35"/>
      <c r="P33" s="35"/>
      <c r="Q33" s="35"/>
      <c r="R33" s="35"/>
      <c r="S33" s="35"/>
      <c r="T33" s="35"/>
      <c r="U33" s="35"/>
      <c r="V33" s="35"/>
      <c r="W33" s="35"/>
      <c r="X33" s="35"/>
      <c r="Y33" s="35"/>
      <c r="Z33" s="35"/>
      <c r="AA33" s="35"/>
      <c r="AB33" s="35"/>
    </row>
    <row r="34" spans="1:28" ht="45">
      <c r="A34" s="33" t="s">
        <v>70</v>
      </c>
      <c r="B34" s="33" t="s">
        <v>53</v>
      </c>
      <c r="C34" s="37"/>
      <c r="D34" s="37"/>
      <c r="E34" s="37"/>
      <c r="F34" s="37" t="s">
        <v>371</v>
      </c>
      <c r="G34" s="37"/>
      <c r="H34" s="37" t="s">
        <v>371</v>
      </c>
      <c r="I34" s="37"/>
      <c r="J34" s="37"/>
      <c r="K34" s="37"/>
      <c r="L34" s="37"/>
      <c r="M34" s="37"/>
      <c r="N34" s="37"/>
      <c r="O34" s="35"/>
      <c r="P34" s="35"/>
      <c r="Q34" s="35"/>
      <c r="R34" s="35"/>
      <c r="S34" s="35"/>
      <c r="T34" s="35"/>
      <c r="U34" s="35"/>
      <c r="V34" s="35"/>
      <c r="W34" s="35"/>
      <c r="X34" s="35"/>
      <c r="Y34" s="35"/>
      <c r="Z34" s="35"/>
      <c r="AA34" s="35"/>
      <c r="AB34" s="35"/>
    </row>
    <row r="35" spans="1:28" ht="45">
      <c r="A35" s="33" t="s">
        <v>70</v>
      </c>
      <c r="B35" s="33" t="s">
        <v>15</v>
      </c>
      <c r="C35" s="37"/>
      <c r="D35" s="37" t="s">
        <v>371</v>
      </c>
      <c r="E35" s="37"/>
      <c r="F35" s="37"/>
      <c r="G35" s="37"/>
      <c r="H35" s="37"/>
      <c r="I35" s="37"/>
      <c r="J35" s="37"/>
      <c r="K35" s="37"/>
      <c r="L35" s="37" t="s">
        <v>371</v>
      </c>
      <c r="M35" s="37"/>
      <c r="N35" s="37"/>
      <c r="O35" s="35"/>
      <c r="P35" s="35"/>
      <c r="Q35" s="35"/>
      <c r="R35" s="35"/>
      <c r="S35" s="35"/>
      <c r="T35" s="35"/>
      <c r="U35" s="35"/>
      <c r="V35" s="35"/>
      <c r="W35" s="35"/>
      <c r="X35" s="35"/>
      <c r="Y35" s="35"/>
      <c r="Z35" s="35"/>
      <c r="AA35" s="35"/>
      <c r="AB35" s="35"/>
    </row>
    <row r="36" spans="1:28" ht="45">
      <c r="A36" s="33" t="s">
        <v>70</v>
      </c>
      <c r="B36" s="33" t="s">
        <v>71</v>
      </c>
      <c r="C36" s="37"/>
      <c r="D36" s="37"/>
      <c r="E36" s="37" t="s">
        <v>372</v>
      </c>
      <c r="F36" s="37"/>
      <c r="G36" s="37"/>
      <c r="H36" s="37"/>
      <c r="I36" s="37"/>
      <c r="J36" s="37"/>
      <c r="K36" s="37"/>
      <c r="L36" s="37" t="s">
        <v>371</v>
      </c>
      <c r="M36" s="37"/>
      <c r="N36" s="37"/>
      <c r="O36" s="35"/>
      <c r="P36" s="35"/>
      <c r="Q36" s="35"/>
      <c r="R36" s="35"/>
      <c r="S36" s="35"/>
      <c r="T36" s="35"/>
      <c r="U36" s="35"/>
      <c r="V36" s="35"/>
      <c r="W36" s="35"/>
      <c r="X36" s="35"/>
      <c r="Y36" s="35"/>
      <c r="Z36" s="35"/>
      <c r="AA36" s="35"/>
      <c r="AB36" s="35"/>
    </row>
    <row r="37" spans="1:28" ht="45">
      <c r="A37" s="33" t="s">
        <v>70</v>
      </c>
      <c r="B37" s="33" t="s">
        <v>79</v>
      </c>
      <c r="C37" s="53"/>
      <c r="D37" s="53"/>
      <c r="E37" s="37" t="s">
        <v>372</v>
      </c>
      <c r="F37" s="53"/>
      <c r="G37" s="53"/>
      <c r="H37" s="53"/>
      <c r="I37" s="37" t="s">
        <v>372</v>
      </c>
      <c r="J37" s="53"/>
      <c r="K37" s="53"/>
      <c r="L37" s="53"/>
      <c r="M37" s="53"/>
      <c r="N37" s="53"/>
      <c r="O37" s="35"/>
      <c r="P37" s="35"/>
      <c r="Q37" s="35"/>
      <c r="R37" s="35"/>
      <c r="S37" s="35"/>
      <c r="T37" s="35"/>
      <c r="U37" s="35"/>
      <c r="V37" s="35"/>
      <c r="W37" s="35"/>
      <c r="X37" s="35"/>
      <c r="Y37" s="35"/>
      <c r="Z37" s="35"/>
      <c r="AA37" s="35"/>
      <c r="AB37" s="35"/>
    </row>
    <row r="38" spans="1:28">
      <c r="A38" s="35"/>
      <c r="B38" s="35"/>
      <c r="C38" s="54"/>
      <c r="D38" s="54"/>
      <c r="E38" s="54"/>
      <c r="F38" s="54"/>
      <c r="G38" s="54"/>
      <c r="H38" s="54"/>
      <c r="I38" s="54"/>
      <c r="J38" s="54"/>
      <c r="K38" s="54"/>
      <c r="L38" s="54"/>
      <c r="M38" s="54"/>
      <c r="N38" s="54"/>
      <c r="O38" s="35"/>
      <c r="P38" s="35"/>
      <c r="Q38" s="35"/>
      <c r="R38" s="35"/>
      <c r="S38" s="35"/>
      <c r="T38" s="35"/>
      <c r="U38" s="35"/>
      <c r="V38" s="35"/>
      <c r="W38" s="35"/>
      <c r="X38" s="35"/>
      <c r="Y38" s="35"/>
      <c r="Z38" s="35"/>
      <c r="AA38" s="35"/>
      <c r="AB38" s="35"/>
    </row>
    <row r="39" spans="1:28">
      <c r="A39" s="35"/>
      <c r="B39" s="35"/>
      <c r="C39" s="54"/>
      <c r="D39" s="54"/>
      <c r="E39" s="54"/>
      <c r="F39" s="54"/>
      <c r="G39" s="54"/>
      <c r="H39" s="54"/>
      <c r="I39" s="54"/>
      <c r="J39" s="54"/>
      <c r="K39" s="54"/>
      <c r="L39" s="54"/>
      <c r="M39" s="54"/>
      <c r="N39" s="54"/>
      <c r="O39" s="35"/>
      <c r="P39" s="35"/>
      <c r="Q39" s="35"/>
      <c r="R39" s="35"/>
      <c r="S39" s="35"/>
      <c r="T39" s="35"/>
      <c r="U39" s="35"/>
      <c r="V39" s="35"/>
      <c r="W39" s="35"/>
      <c r="X39" s="35"/>
      <c r="Y39" s="35"/>
      <c r="Z39" s="35"/>
      <c r="AA39" s="35"/>
      <c r="AB39" s="35"/>
    </row>
    <row r="40" spans="1:28">
      <c r="A40" s="35"/>
      <c r="B40" s="35"/>
      <c r="C40" s="54"/>
      <c r="D40" s="54"/>
      <c r="E40" s="54"/>
      <c r="F40" s="54"/>
      <c r="G40" s="54"/>
      <c r="H40" s="54"/>
      <c r="I40" s="54"/>
      <c r="J40" s="54"/>
      <c r="K40" s="54"/>
      <c r="L40" s="54"/>
      <c r="M40" s="54"/>
      <c r="N40" s="54"/>
      <c r="O40" s="35"/>
      <c r="P40" s="35"/>
      <c r="Q40" s="35"/>
      <c r="R40" s="35"/>
      <c r="S40" s="35"/>
      <c r="T40" s="35"/>
      <c r="U40" s="35"/>
      <c r="V40" s="35"/>
      <c r="W40" s="35"/>
      <c r="X40" s="35"/>
      <c r="Y40" s="35"/>
      <c r="Z40" s="35"/>
      <c r="AA40" s="35"/>
      <c r="AB40" s="35"/>
    </row>
    <row r="41" spans="1:28">
      <c r="A41" s="35"/>
      <c r="B41" s="35"/>
      <c r="C41" s="54"/>
      <c r="D41" s="54"/>
      <c r="E41" s="54"/>
      <c r="F41" s="54"/>
      <c r="G41" s="54"/>
      <c r="H41" s="54"/>
      <c r="I41" s="54"/>
      <c r="J41" s="54"/>
      <c r="K41" s="54"/>
      <c r="L41" s="54"/>
      <c r="M41" s="54"/>
      <c r="N41" s="54"/>
      <c r="O41" s="35"/>
      <c r="P41" s="35"/>
      <c r="Q41" s="35"/>
      <c r="R41" s="35"/>
      <c r="S41" s="35"/>
      <c r="T41" s="35"/>
      <c r="U41" s="35"/>
      <c r="V41" s="35"/>
      <c r="W41" s="35"/>
      <c r="X41" s="35"/>
      <c r="Y41" s="35"/>
      <c r="Z41" s="35"/>
      <c r="AA41" s="35"/>
      <c r="AB41" s="35"/>
    </row>
    <row r="42" spans="1:28">
      <c r="A42" s="35"/>
      <c r="B42" s="35"/>
      <c r="C42" s="54"/>
      <c r="D42" s="54"/>
      <c r="E42" s="54"/>
      <c r="F42" s="54"/>
      <c r="G42" s="54"/>
      <c r="H42" s="54"/>
      <c r="I42" s="54"/>
      <c r="J42" s="54"/>
      <c r="K42" s="54"/>
      <c r="L42" s="54"/>
      <c r="M42" s="54"/>
      <c r="N42" s="54"/>
      <c r="O42" s="35"/>
      <c r="P42" s="35"/>
      <c r="Q42" s="35"/>
      <c r="R42" s="35"/>
      <c r="S42" s="35"/>
      <c r="T42" s="35"/>
      <c r="U42" s="35"/>
      <c r="V42" s="35"/>
      <c r="W42" s="35"/>
      <c r="X42" s="35"/>
      <c r="Y42" s="35"/>
      <c r="Z42" s="35"/>
      <c r="AA42" s="35"/>
      <c r="AB42" s="35"/>
    </row>
    <row r="43" spans="1:28">
      <c r="A43" s="35"/>
      <c r="B43" s="35"/>
      <c r="C43" s="54"/>
      <c r="D43" s="54"/>
      <c r="E43" s="54"/>
      <c r="F43" s="54"/>
      <c r="G43" s="54"/>
      <c r="H43" s="54"/>
      <c r="I43" s="54"/>
      <c r="J43" s="54"/>
      <c r="K43" s="54"/>
      <c r="L43" s="54"/>
      <c r="M43" s="54"/>
      <c r="N43" s="54"/>
      <c r="O43" s="35"/>
      <c r="P43" s="35"/>
      <c r="Q43" s="35"/>
      <c r="R43" s="35"/>
      <c r="S43" s="35"/>
      <c r="T43" s="35"/>
      <c r="U43" s="35"/>
      <c r="V43" s="35"/>
      <c r="W43" s="35"/>
      <c r="X43" s="35"/>
      <c r="Y43" s="35"/>
      <c r="Z43" s="35"/>
      <c r="AA43" s="35"/>
      <c r="AB43" s="35"/>
    </row>
    <row r="44" spans="1:28">
      <c r="A44" s="35"/>
      <c r="B44" s="35"/>
      <c r="C44" s="54"/>
      <c r="D44" s="54"/>
      <c r="E44" s="54"/>
      <c r="F44" s="54"/>
      <c r="G44" s="54"/>
      <c r="H44" s="54"/>
      <c r="I44" s="54"/>
      <c r="J44" s="54"/>
      <c r="K44" s="54"/>
      <c r="L44" s="54"/>
      <c r="M44" s="54"/>
      <c r="N44" s="54"/>
      <c r="O44" s="35"/>
      <c r="P44" s="35"/>
      <c r="Q44" s="35"/>
      <c r="R44" s="35"/>
      <c r="S44" s="35"/>
      <c r="T44" s="35"/>
      <c r="U44" s="35"/>
      <c r="V44" s="35"/>
      <c r="W44" s="35"/>
      <c r="X44" s="35"/>
      <c r="Y44" s="35"/>
      <c r="Z44" s="35"/>
      <c r="AA44" s="35"/>
      <c r="AB44" s="35"/>
    </row>
    <row r="45" spans="1:28">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row>
    <row r="46" spans="1:28">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row>
    <row r="47" spans="1:28">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row>
    <row r="48" spans="1:28">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row>
    <row r="49" spans="1:28">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row>
    <row r="50" spans="1:28">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row>
    <row r="51" spans="1:28">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row>
    <row r="52" spans="1:28">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row>
    <row r="53" spans="1:28">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row>
    <row r="54" spans="1:28">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row>
    <row r="55" spans="1:28">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row>
    <row r="56" spans="1:28">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row>
    <row r="57" spans="1:28">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row>
    <row r="58" spans="1:28">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row>
    <row r="59" spans="1:28">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row>
    <row r="60" spans="1:28">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row>
    <row r="61" spans="1:28">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row>
    <row r="62" spans="1:28">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row>
    <row r="63" spans="1:28">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row>
    <row r="64" spans="1:28">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row>
    <row r="65" spans="1:28">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row>
    <row r="66" spans="1:28">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1:28">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1:28">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row>
    <row r="69" spans="1:28">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row>
    <row r="70" spans="1:28">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row>
    <row r="71" spans="1:28">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row>
    <row r="72" spans="1:28">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row>
    <row r="73" spans="1:28">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row>
    <row r="74" spans="1:28">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row>
    <row r="75" spans="1:28">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row>
    <row r="76" spans="1:28">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row>
    <row r="77" spans="1:28">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row>
    <row r="78" spans="1:28">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row>
    <row r="79" spans="1:28">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row>
    <row r="80" spans="1:28">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row>
    <row r="81" spans="1:28">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row>
    <row r="82" spans="1:28">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row>
    <row r="83" spans="1:28">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row>
    <row r="84" spans="1:28">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row>
    <row r="85" spans="1:28">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row>
    <row r="86" spans="1:28">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row>
    <row r="87" spans="1:28">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row>
    <row r="88" spans="1:28">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row>
    <row r="89" spans="1:28">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row>
    <row r="90" spans="1:28">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row>
    <row r="91" spans="1:28">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row>
    <row r="92" spans="1:28">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row>
    <row r="93" spans="1:28">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row>
    <row r="94" spans="1:28">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row>
    <row r="95" spans="1:28">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row>
    <row r="96" spans="1:28">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row>
    <row r="97" spans="1:28">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row>
    <row r="98" spans="1:28">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row>
    <row r="99" spans="1:28">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row>
    <row r="100" spans="1:28">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row>
    <row r="101" spans="1:28">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row>
    <row r="102" spans="1:28">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row>
    <row r="103" spans="1:28">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row>
    <row r="104" spans="1:28">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row>
    <row r="105" spans="1:28">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row>
    <row r="106" spans="1:28">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row>
    <row r="107" spans="1:28">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row>
    <row r="108" spans="1:28">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row>
    <row r="109" spans="1:28">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row>
    <row r="110" spans="1:28">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row>
    <row r="111" spans="1:28">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row>
    <row r="112" spans="1:28">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row>
    <row r="113" spans="1:28">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row>
    <row r="114" spans="1:28">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row>
    <row r="115" spans="1:28">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row>
    <row r="116" spans="1:28">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row>
    <row r="117" spans="1:28">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row>
    <row r="118" spans="1:28">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row>
    <row r="119" spans="1:28">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row>
    <row r="120" spans="1:28">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row>
    <row r="121" spans="1:28">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row>
    <row r="122" spans="1:28">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row>
    <row r="123" spans="1:28">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row>
    <row r="124" spans="1:28">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row>
    <row r="125" spans="1:28">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row>
    <row r="126" spans="1:28">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row>
    <row r="127" spans="1:28">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row>
    <row r="128" spans="1:28">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row>
    <row r="129" spans="1:28">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row>
    <row r="130" spans="1:28">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row>
    <row r="131" spans="1:28">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row>
    <row r="132" spans="1:28">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row>
    <row r="133" spans="1:28">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row>
    <row r="134" spans="1:28">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row>
    <row r="135" spans="1:28">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row>
    <row r="136" spans="1:28">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row>
    <row r="137" spans="1:28">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row>
    <row r="138" spans="1:28">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row>
    <row r="139" spans="1:28">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row>
    <row r="140" spans="1:28">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row>
    <row r="141" spans="1:28">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row>
    <row r="142" spans="1:28">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row>
    <row r="143" spans="1:28">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row>
    <row r="144" spans="1:28">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row>
    <row r="145" spans="1:28">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row>
    <row r="146" spans="1:28">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row>
    <row r="147" spans="1:28">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row>
    <row r="148" spans="1:28">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row>
    <row r="149" spans="1:28">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row>
    <row r="150" spans="1:28">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row>
    <row r="151" spans="1:28">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row r="152" spans="1:28">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row>
    <row r="153" spans="1:28">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row>
    <row r="154" spans="1:28">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row>
    <row r="155" spans="1:28">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row>
    <row r="156" spans="1:28">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row>
    <row r="157" spans="1:28">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row>
    <row r="158" spans="1:28">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row>
    <row r="159" spans="1:28">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row>
    <row r="160" spans="1:28">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row>
    <row r="161" spans="1:28">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row>
    <row r="162" spans="1:28">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row>
    <row r="163" spans="1:28">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row>
    <row r="164" spans="1:28">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row>
    <row r="165" spans="1:28">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row>
    <row r="166" spans="1:28">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row>
    <row r="167" spans="1:28">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row>
    <row r="168" spans="1:28">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row>
    <row r="169" spans="1:28">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row>
    <row r="170" spans="1:28">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row>
    <row r="171" spans="1:28">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row>
    <row r="172" spans="1:28">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row>
    <row r="173" spans="1:28">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row>
    <row r="174" spans="1:28">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row>
    <row r="175" spans="1:28">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row>
    <row r="176" spans="1:28">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row>
    <row r="177" spans="1:28">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row>
    <row r="178" spans="1:28">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row>
    <row r="179" spans="1:28">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row>
    <row r="180" spans="1:28">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row>
    <row r="181" spans="1:28">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row>
    <row r="182" spans="1:28">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row>
    <row r="183" spans="1:28">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row>
    <row r="184" spans="1:28">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row>
    <row r="185" spans="1:28">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row>
    <row r="186" spans="1:28">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row>
    <row r="187" spans="1:28">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row>
    <row r="188" spans="1:28">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row>
    <row r="189" spans="1:28">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row>
    <row r="190" spans="1:28">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row>
    <row r="191" spans="1:28">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row>
    <row r="192" spans="1:28">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row>
    <row r="193" spans="1:28">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row>
    <row r="194" spans="1:28">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row>
    <row r="195" spans="1:28">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row>
    <row r="196" spans="1:28">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row>
    <row r="197" spans="1:28">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row>
    <row r="198" spans="1:28">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row>
    <row r="199" spans="1:28">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row>
    <row r="200" spans="1:28">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row>
    <row r="201" spans="1:28">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row>
    <row r="202" spans="1:28">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row>
    <row r="203" spans="1:28">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row>
    <row r="204" spans="1:28">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row>
    <row r="205" spans="1:28">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row>
    <row r="206" spans="1:28">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row>
    <row r="207" spans="1:28">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row>
    <row r="208" spans="1:28">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row>
    <row r="209" spans="1:28">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row>
    <row r="210" spans="1:28">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row>
    <row r="211" spans="1:28">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row>
    <row r="212" spans="1:28">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row>
    <row r="213" spans="1:28">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row>
    <row r="214" spans="1:28">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row>
    <row r="215" spans="1:28">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row>
    <row r="216" spans="1:28">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row>
    <row r="217" spans="1:28">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row>
    <row r="218" spans="1:28">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row>
    <row r="219" spans="1:28">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row>
    <row r="220" spans="1:28">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row>
    <row r="221" spans="1:28">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row>
    <row r="222" spans="1:28">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row>
    <row r="223" spans="1:28">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row>
    <row r="224" spans="1:28">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row>
    <row r="225" spans="1:28">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row>
    <row r="226" spans="1:28">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row>
    <row r="227" spans="1:28">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row>
    <row r="228" spans="1:28">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row>
    <row r="229" spans="1:28">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row>
    <row r="230" spans="1:28">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row>
    <row r="231" spans="1:28">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row>
    <row r="232" spans="1:28">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row>
    <row r="233" spans="1:28">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row>
    <row r="234" spans="1:28">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row>
    <row r="235" spans="1:28">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row>
    <row r="236" spans="1:28">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row>
    <row r="237" spans="1:28">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row>
    <row r="238" spans="1:28">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row>
    <row r="239" spans="1:28">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row>
    <row r="240" spans="1:28">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row>
    <row r="241" spans="1:28">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row>
    <row r="242" spans="1:28">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row>
    <row r="243" spans="1:28">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row>
    <row r="244" spans="1:28">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row>
    <row r="245" spans="1:28">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row>
    <row r="246" spans="1:28">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row>
    <row r="247" spans="1:28">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row>
    <row r="248" spans="1:28">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row>
    <row r="249" spans="1:28">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row>
    <row r="250" spans="1:28">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row>
    <row r="251" spans="1:28">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row>
    <row r="252" spans="1:28">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row>
    <row r="253" spans="1:28">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row>
    <row r="254" spans="1:28">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row>
    <row r="255" spans="1:28">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row>
    <row r="256" spans="1:28">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row>
    <row r="257" spans="1:28">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row>
    <row r="258" spans="1:28">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row>
    <row r="259" spans="1:28">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row>
    <row r="260" spans="1:28">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row>
    <row r="261" spans="1:28">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row>
    <row r="262" spans="1:28">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row>
    <row r="263" spans="1:28">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row>
    <row r="264" spans="1:28">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row>
    <row r="265" spans="1:28">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row>
    <row r="266" spans="1:28">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row>
    <row r="267" spans="1:28">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row>
    <row r="268" spans="1:28">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row>
    <row r="269" spans="1:28">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row>
    <row r="270" spans="1:28">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row>
    <row r="271" spans="1:28">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row>
    <row r="272" spans="1:28">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row>
    <row r="273" spans="1:28">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row>
    <row r="274" spans="1:28">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row>
    <row r="275" spans="1:28">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row>
    <row r="276" spans="1:28">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row>
    <row r="277" spans="1:28">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row>
    <row r="278" spans="1:28">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row>
    <row r="279" spans="1:28">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row>
    <row r="280" spans="1:28">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row>
    <row r="281" spans="1:28">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row>
    <row r="282" spans="1:28">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row>
    <row r="283" spans="1:28">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row>
    <row r="284" spans="1:28">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row>
    <row r="285" spans="1:28">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row>
    <row r="286" spans="1:28">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row>
    <row r="287" spans="1:28">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row>
    <row r="288" spans="1:28">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row>
    <row r="289" spans="1:28">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row>
    <row r="290" spans="1:28">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row>
    <row r="291" spans="1:28">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row>
    <row r="292" spans="1:28">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row>
    <row r="293" spans="1:28">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row>
    <row r="294" spans="1:28">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row>
    <row r="295" spans="1:28">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row>
    <row r="296" spans="1:28">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row>
    <row r="297" spans="1:28">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row>
    <row r="298" spans="1:28">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row>
    <row r="299" spans="1:28">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row>
    <row r="300" spans="1:28">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row>
    <row r="301" spans="1:28">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row>
    <row r="302" spans="1:28">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row>
    <row r="303" spans="1:28">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row>
    <row r="304" spans="1:28">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row>
    <row r="305" spans="1:28">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row>
    <row r="306" spans="1:28">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row>
    <row r="307" spans="1:28">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row>
    <row r="308" spans="1:28">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row>
    <row r="309" spans="1:28">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row>
    <row r="310" spans="1:28">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row>
    <row r="311" spans="1:28">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row>
    <row r="312" spans="1:28">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row>
    <row r="313" spans="1:28">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row>
    <row r="314" spans="1:28">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row>
    <row r="315" spans="1:28">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row>
    <row r="316" spans="1:28">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row>
    <row r="317" spans="1:28">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row>
    <row r="318" spans="1:28">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row>
    <row r="319" spans="1:28">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row>
    <row r="320" spans="1:28">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row>
    <row r="321" spans="1:28">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row>
    <row r="322" spans="1:28">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row>
    <row r="323" spans="1:28">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row>
    <row r="324" spans="1:28">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row>
    <row r="325" spans="1:28">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row>
    <row r="326" spans="1:28">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row>
    <row r="327" spans="1:28">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row>
    <row r="328" spans="1:28">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row>
    <row r="329" spans="1:28">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row>
    <row r="330" spans="1:28">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row>
    <row r="331" spans="1:28">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row>
    <row r="332" spans="1:28">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row>
    <row r="333" spans="1:28">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row>
    <row r="334" spans="1:28">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row>
    <row r="335" spans="1:28">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row>
    <row r="336" spans="1:28">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row>
    <row r="337" spans="1:28">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row>
    <row r="338" spans="1:28">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row>
    <row r="339" spans="1:28">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row>
    <row r="340" spans="1:28">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row>
    <row r="341" spans="1:28">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row>
    <row r="342" spans="1:28">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row>
    <row r="343" spans="1:28">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row>
    <row r="344" spans="1:28">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row>
    <row r="345" spans="1:28">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row>
    <row r="346" spans="1:28">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row>
    <row r="347" spans="1:28">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row>
    <row r="348" spans="1:28">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row>
    <row r="349" spans="1:28">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row>
    <row r="350" spans="1:28">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row>
    <row r="351" spans="1:28">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row>
    <row r="352" spans="1:28">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row>
    <row r="353" spans="1:28">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row>
    <row r="354" spans="1:28">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row>
    <row r="355" spans="1:28">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row>
    <row r="356" spans="1:28">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row>
    <row r="357" spans="1:28">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row>
    <row r="358" spans="1:28">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row>
    <row r="359" spans="1:28">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row>
    <row r="360" spans="1:28">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row>
    <row r="361" spans="1:28">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row>
    <row r="362" spans="1:28">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row>
    <row r="363" spans="1:28">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row>
    <row r="364" spans="1:28">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row>
    <row r="365" spans="1:28">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row>
    <row r="366" spans="1:28">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row>
    <row r="367" spans="1:28">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row>
    <row r="368" spans="1:28">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row>
    <row r="369" spans="1:28">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row>
    <row r="370" spans="1:28">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row>
    <row r="371" spans="1:28">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row>
    <row r="372" spans="1:28">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row>
    <row r="373" spans="1:28">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row>
    <row r="374" spans="1:28">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row>
    <row r="375" spans="1:28">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row>
    <row r="376" spans="1:28">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row>
    <row r="377" spans="1:28">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row>
    <row r="378" spans="1:28">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row>
    <row r="379" spans="1:28">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row>
    <row r="380" spans="1:28">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row>
    <row r="381" spans="1:28">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row>
    <row r="382" spans="1:28">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row>
    <row r="383" spans="1:28">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row>
    <row r="384" spans="1:28">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row>
    <row r="385" spans="1:28">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row>
    <row r="386" spans="1:28">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row>
    <row r="387" spans="1:28">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row>
    <row r="388" spans="1:28">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row>
    <row r="389" spans="1:28">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row>
    <row r="390" spans="1:28">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row>
    <row r="391" spans="1:28">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row>
    <row r="392" spans="1:28">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row>
    <row r="393" spans="1:28">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row>
    <row r="394" spans="1:28">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row>
    <row r="395" spans="1:28">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row>
    <row r="396" spans="1:28">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row>
    <row r="397" spans="1:28">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row>
    <row r="398" spans="1:28">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row>
    <row r="399" spans="1:28">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row>
    <row r="400" spans="1:28">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row>
    <row r="401" spans="1:28">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row>
    <row r="402" spans="1:28">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row>
    <row r="403" spans="1:28">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row>
    <row r="404" spans="1:28">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row>
    <row r="405" spans="1:28">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row>
    <row r="406" spans="1:28">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row>
    <row r="407" spans="1:28">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row>
    <row r="408" spans="1:28">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row>
    <row r="409" spans="1:28">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row>
    <row r="410" spans="1:28">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row>
    <row r="411" spans="1:28">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row>
    <row r="412" spans="1:28">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row>
    <row r="413" spans="1:28">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row>
    <row r="414" spans="1:28">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row>
    <row r="415" spans="1:28">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row>
    <row r="416" spans="1:28">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row>
    <row r="417" spans="1:28">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row>
    <row r="418" spans="1:28">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row>
    <row r="419" spans="1:28">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row>
    <row r="420" spans="1:28">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row>
    <row r="421" spans="1:28">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row>
    <row r="422" spans="1:28">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row>
    <row r="423" spans="1:28">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row>
    <row r="424" spans="1:28">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row>
    <row r="425" spans="1:28">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row>
    <row r="426" spans="1:28">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row>
    <row r="427" spans="1:28">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row>
    <row r="428" spans="1:28">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row>
    <row r="429" spans="1:28">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row>
    <row r="430" spans="1:28">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row>
    <row r="431" spans="1:28">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row>
    <row r="432" spans="1:28">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row>
    <row r="433" spans="1:28">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row>
    <row r="434" spans="1:28">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row>
    <row r="435" spans="1:28">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row>
    <row r="436" spans="1:28">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row>
    <row r="437" spans="1:28">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row>
    <row r="438" spans="1:28">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row>
    <row r="439" spans="1:28">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row>
    <row r="440" spans="1:28">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row>
    <row r="441" spans="1:28">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row>
    <row r="442" spans="1:28">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row>
    <row r="443" spans="1:28">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row>
    <row r="444" spans="1:28">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row>
    <row r="445" spans="1:28">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row>
    <row r="446" spans="1:28">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row>
    <row r="447" spans="1:28">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row>
    <row r="448" spans="1:28">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row>
    <row r="449" spans="1:28">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row>
    <row r="450" spans="1:28">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row>
    <row r="451" spans="1:28">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row>
    <row r="452" spans="1:28">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row>
    <row r="453" spans="1:28">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row>
    <row r="454" spans="1:28">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row>
    <row r="455" spans="1:28">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row>
    <row r="456" spans="1:28">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row>
    <row r="457" spans="1:28">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row>
    <row r="458" spans="1:28">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row>
    <row r="459" spans="1:28">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row>
    <row r="460" spans="1:28">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row>
    <row r="461" spans="1:28">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row>
    <row r="462" spans="1:28">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row>
    <row r="463" spans="1:28">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row>
    <row r="464" spans="1:28">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row>
    <row r="465" spans="1:28">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row>
    <row r="466" spans="1:28">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row>
    <row r="467" spans="1:28">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row>
    <row r="468" spans="1:28">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row>
    <row r="469" spans="1:28">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row>
    <row r="470" spans="1:28">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row>
    <row r="471" spans="1:28">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row>
    <row r="472" spans="1:28">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row>
    <row r="473" spans="1:28">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row>
    <row r="474" spans="1:28">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row>
    <row r="475" spans="1:28">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row>
    <row r="476" spans="1:28">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row>
    <row r="477" spans="1:28">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row>
    <row r="478" spans="1:28">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row>
    <row r="479" spans="1:28">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row>
    <row r="480" spans="1:28">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row>
    <row r="481" spans="1:28">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row>
    <row r="482" spans="1:28">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row>
    <row r="483" spans="1:28">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row>
    <row r="484" spans="1:28">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row>
    <row r="485" spans="1:28">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row>
    <row r="486" spans="1:28">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row>
    <row r="487" spans="1:28">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row>
    <row r="488" spans="1:28">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row>
    <row r="489" spans="1:28">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row>
    <row r="490" spans="1:28">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row>
    <row r="491" spans="1:28">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row>
    <row r="492" spans="1:28">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row>
    <row r="493" spans="1:28">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row>
    <row r="494" spans="1:28">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row>
    <row r="495" spans="1:28">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row>
    <row r="496" spans="1:28">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row>
    <row r="497" spans="1:28">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row>
    <row r="498" spans="1:28">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row>
    <row r="499" spans="1:28">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row>
    <row r="500" spans="1:28">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row>
    <row r="501" spans="1:28">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row>
    <row r="502" spans="1:28">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row>
    <row r="503" spans="1:28">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row>
    <row r="504" spans="1:28">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row>
    <row r="505" spans="1:28">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row>
    <row r="506" spans="1:28">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row>
    <row r="507" spans="1:28">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row>
    <row r="508" spans="1:28">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row>
    <row r="509" spans="1:28">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row>
    <row r="510" spans="1:28">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row>
    <row r="511" spans="1:28">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row>
    <row r="512" spans="1:28">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row>
    <row r="513" spans="1:28">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row>
    <row r="514" spans="1:28">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row>
    <row r="515" spans="1:28">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row>
    <row r="516" spans="1:28">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row>
    <row r="517" spans="1:28">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row>
    <row r="518" spans="1:28">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row>
    <row r="519" spans="1:28">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row>
    <row r="520" spans="1:28">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row>
    <row r="521" spans="1:28">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row>
    <row r="522" spans="1:28">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row>
    <row r="523" spans="1:28">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row>
    <row r="524" spans="1:28">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row>
    <row r="525" spans="1:28">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row>
    <row r="526" spans="1:28">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row>
    <row r="527" spans="1:28">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row>
    <row r="528" spans="1:28">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row>
    <row r="529" spans="1:28">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row>
    <row r="530" spans="1:28">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row>
    <row r="531" spans="1:28">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row>
    <row r="532" spans="1:28">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row>
    <row r="533" spans="1:28">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row>
    <row r="534" spans="1:28">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row>
    <row r="535" spans="1:28">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row>
    <row r="536" spans="1:28">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row>
    <row r="537" spans="1:28">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row>
    <row r="538" spans="1:28">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row>
    <row r="539" spans="1:28">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row>
    <row r="540" spans="1:28">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row>
    <row r="541" spans="1:28">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row>
    <row r="542" spans="1:28">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row>
    <row r="543" spans="1:28">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row>
    <row r="544" spans="1:28">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row>
    <row r="545" spans="1:28">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row>
    <row r="546" spans="1:28">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row>
    <row r="547" spans="1:28">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row>
    <row r="548" spans="1:28">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row>
    <row r="549" spans="1:28">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row>
    <row r="550" spans="1:28">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row>
    <row r="551" spans="1:28">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row>
    <row r="552" spans="1:28">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row>
    <row r="553" spans="1:28">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row>
    <row r="554" spans="1:28">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row>
    <row r="555" spans="1:28">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row>
    <row r="556" spans="1:28">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row>
    <row r="557" spans="1:28">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row>
    <row r="558" spans="1:28">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row>
    <row r="559" spans="1:28">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row>
    <row r="560" spans="1:28">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row>
    <row r="561" spans="1:28">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row>
    <row r="562" spans="1:28">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row>
    <row r="563" spans="1:28">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row>
    <row r="564" spans="1:28">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row>
    <row r="565" spans="1:28">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row>
    <row r="566" spans="1:28">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row>
    <row r="567" spans="1:28">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row>
    <row r="568" spans="1:28">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row>
    <row r="569" spans="1:28">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row>
    <row r="570" spans="1:28">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row>
    <row r="571" spans="1:28">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row>
    <row r="572" spans="1:28">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row>
    <row r="573" spans="1:28">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row>
    <row r="574" spans="1:28">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row>
    <row r="575" spans="1:28">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row>
    <row r="576" spans="1:28">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row>
    <row r="577" spans="1:28">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row>
    <row r="578" spans="1:28">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row>
    <row r="579" spans="1:28">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row>
    <row r="580" spans="1:28">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row>
    <row r="581" spans="1:28">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row>
    <row r="582" spans="1:28">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row>
    <row r="583" spans="1:28">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row>
    <row r="584" spans="1:28">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row>
    <row r="585" spans="1:28">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row>
    <row r="586" spans="1:28">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row>
    <row r="587" spans="1:28">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row>
    <row r="588" spans="1:28">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row>
    <row r="589" spans="1:28">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row>
    <row r="590" spans="1:28">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row>
    <row r="591" spans="1:28">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row>
    <row r="592" spans="1:28">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row>
    <row r="593" spans="1:28">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row>
    <row r="594" spans="1:28">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row>
    <row r="595" spans="1:28">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row>
    <row r="596" spans="1:28">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row>
    <row r="597" spans="1:28">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row>
    <row r="598" spans="1:28">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row>
    <row r="599" spans="1:28">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row>
    <row r="600" spans="1:28">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row>
    <row r="601" spans="1:28">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row>
    <row r="602" spans="1:28">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row>
    <row r="603" spans="1:28">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row>
    <row r="604" spans="1:28">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row>
    <row r="605" spans="1:28">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row>
    <row r="606" spans="1:28">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row>
    <row r="607" spans="1:28">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row>
    <row r="608" spans="1:28">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row>
    <row r="609" spans="1:28">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row>
    <row r="610" spans="1:28">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row>
    <row r="611" spans="1:28">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row>
    <row r="612" spans="1:28">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row>
    <row r="613" spans="1:28">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row>
    <row r="614" spans="1:28">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row>
    <row r="615" spans="1:28">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row>
    <row r="616" spans="1:28">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row>
    <row r="617" spans="1:28">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row>
    <row r="618" spans="1:28">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row>
    <row r="619" spans="1:28">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row>
    <row r="620" spans="1:28">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row>
    <row r="621" spans="1:28">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row>
    <row r="622" spans="1:28">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row>
    <row r="623" spans="1:28">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row>
    <row r="624" spans="1:28">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row>
    <row r="625" spans="1:28">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row>
    <row r="626" spans="1:28">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row>
    <row r="627" spans="1:28">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row>
    <row r="628" spans="1:28">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row>
    <row r="629" spans="1:28">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row>
    <row r="630" spans="1:28">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row>
    <row r="631" spans="1:28">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row>
    <row r="632" spans="1:28">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row>
    <row r="633" spans="1:28">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row>
    <row r="634" spans="1:28">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row>
    <row r="635" spans="1:28">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row>
    <row r="636" spans="1:28">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row>
    <row r="637" spans="1:28">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row>
    <row r="638" spans="1:28">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row>
    <row r="639" spans="1:28">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row>
    <row r="640" spans="1:28">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row>
    <row r="641" spans="1:28">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row>
    <row r="642" spans="1:28">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row>
    <row r="643" spans="1:28">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row>
    <row r="644" spans="1:28">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row>
    <row r="645" spans="1:28">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row>
    <row r="646" spans="1:28">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row>
    <row r="647" spans="1:28">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row>
    <row r="648" spans="1:28">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row>
    <row r="649" spans="1:28">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row>
    <row r="650" spans="1:28">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row>
    <row r="651" spans="1:28">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row>
    <row r="652" spans="1:28">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row>
    <row r="653" spans="1:28">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row>
    <row r="654" spans="1:28">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row>
    <row r="655" spans="1:28">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row>
    <row r="656" spans="1:28">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row>
    <row r="657" spans="1:28">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row>
    <row r="658" spans="1:28">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row>
    <row r="659" spans="1:28">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row>
    <row r="660" spans="1:28">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row>
    <row r="661" spans="1:28">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row>
    <row r="662" spans="1:28">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row>
    <row r="663" spans="1:28">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row>
    <row r="664" spans="1:28">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row>
    <row r="665" spans="1:28">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row>
    <row r="666" spans="1:28">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row>
    <row r="667" spans="1:28">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row>
    <row r="668" spans="1:28">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row>
    <row r="669" spans="1:28">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row>
    <row r="670" spans="1:28">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row>
    <row r="671" spans="1:28">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row>
    <row r="672" spans="1:28">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row>
    <row r="673" spans="1:28">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row>
    <row r="674" spans="1:28">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row>
    <row r="675" spans="1:28">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row>
    <row r="676" spans="1:28">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row>
    <row r="677" spans="1:28">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row>
    <row r="678" spans="1:28">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row>
    <row r="679" spans="1:28">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row>
    <row r="680" spans="1:28">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row>
    <row r="681" spans="1:28">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row>
    <row r="682" spans="1:28">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row>
    <row r="683" spans="1:28">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row>
    <row r="684" spans="1:28">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row>
    <row r="685" spans="1:28">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row>
    <row r="686" spans="1:28">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row>
    <row r="687" spans="1:28">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row>
    <row r="688" spans="1:28">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row>
    <row r="689" spans="1:28">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row>
    <row r="690" spans="1:28">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row>
    <row r="691" spans="1:28">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row>
    <row r="692" spans="1:28">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row>
    <row r="693" spans="1:28">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row>
    <row r="694" spans="1:28">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row>
    <row r="695" spans="1:28">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row>
    <row r="696" spans="1:28">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row>
    <row r="697" spans="1:28">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row>
    <row r="698" spans="1:28">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row>
    <row r="699" spans="1:28">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row>
    <row r="700" spans="1:28">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row>
    <row r="701" spans="1:28">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row>
    <row r="702" spans="1:28">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row>
    <row r="703" spans="1:28">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row>
    <row r="704" spans="1:28">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row>
    <row r="705" spans="1:28">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row>
    <row r="706" spans="1:28">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row>
    <row r="707" spans="1:28">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row>
    <row r="708" spans="1:28">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row>
    <row r="709" spans="1:28">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row>
    <row r="710" spans="1:28">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row>
    <row r="711" spans="1:28">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row>
    <row r="712" spans="1:28">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row>
    <row r="713" spans="1:28">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row>
    <row r="714" spans="1:28">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row>
    <row r="715" spans="1:28">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row>
    <row r="716" spans="1:28">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row>
    <row r="717" spans="1:28">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row>
    <row r="718" spans="1:28">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row>
    <row r="719" spans="1:28">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row>
    <row r="720" spans="1:28">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row>
    <row r="721" spans="1:28">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row>
    <row r="722" spans="1:28">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row>
    <row r="723" spans="1:28">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row>
    <row r="724" spans="1:28">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row>
    <row r="725" spans="1:28">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row>
    <row r="726" spans="1:28">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row>
    <row r="727" spans="1:28">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row>
    <row r="728" spans="1:28">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row>
    <row r="729" spans="1:28">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row>
    <row r="730" spans="1:28">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row>
    <row r="731" spans="1:28">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row>
    <row r="732" spans="1:28">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row>
    <row r="733" spans="1:28">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row>
    <row r="734" spans="1:28">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row>
    <row r="735" spans="1:28">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row>
    <row r="736" spans="1:28">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row>
    <row r="737" spans="1:28">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row>
    <row r="738" spans="1:28">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row>
    <row r="739" spans="1:28">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row>
    <row r="740" spans="1:28">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row>
    <row r="741" spans="1:28">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row>
    <row r="742" spans="1:28">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row>
    <row r="743" spans="1:28">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row>
    <row r="744" spans="1:28">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row>
    <row r="745" spans="1:28">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row>
    <row r="746" spans="1:28">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row>
    <row r="747" spans="1:28">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row>
    <row r="748" spans="1:28">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row>
    <row r="749" spans="1:28">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row>
    <row r="750" spans="1:28">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row>
    <row r="751" spans="1:28">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row>
    <row r="752" spans="1:28">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row>
    <row r="753" spans="1:28">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row>
    <row r="754" spans="1:28">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row>
    <row r="755" spans="1:28">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row>
    <row r="756" spans="1:28">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row>
    <row r="757" spans="1:28">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row>
    <row r="758" spans="1:28">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row>
    <row r="759" spans="1:28">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row>
    <row r="760" spans="1:28">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row>
    <row r="761" spans="1:28">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row>
    <row r="762" spans="1:28">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row>
    <row r="763" spans="1:28">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row>
    <row r="764" spans="1:28">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row>
    <row r="765" spans="1:28">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row>
    <row r="766" spans="1:28">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row>
    <row r="767" spans="1:28">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row>
    <row r="768" spans="1:28">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row>
    <row r="769" spans="1:28">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row>
    <row r="770" spans="1:28">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row>
    <row r="771" spans="1:28">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row>
    <row r="772" spans="1:28">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row>
    <row r="773" spans="1:28">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row>
    <row r="774" spans="1:28">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row>
    <row r="775" spans="1:28">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row>
    <row r="776" spans="1:28">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row>
    <row r="777" spans="1:28">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row>
    <row r="778" spans="1:28">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row>
    <row r="779" spans="1:28">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row>
    <row r="780" spans="1:28">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row>
    <row r="781" spans="1:28">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row>
    <row r="782" spans="1:28">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row>
    <row r="783" spans="1:28">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row>
    <row r="784" spans="1:28">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row>
    <row r="785" spans="1:28">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row>
    <row r="786" spans="1:28">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row>
    <row r="787" spans="1:28">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row>
    <row r="788" spans="1:28">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row>
    <row r="789" spans="1:28">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row>
    <row r="790" spans="1:28">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row>
    <row r="791" spans="1:28">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row>
    <row r="792" spans="1:28">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row>
    <row r="793" spans="1:28">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row>
    <row r="794" spans="1:28">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row>
    <row r="795" spans="1:28">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row>
    <row r="796" spans="1:28">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row>
    <row r="797" spans="1:28">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row>
    <row r="798" spans="1:28">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row>
    <row r="799" spans="1:28">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row>
    <row r="800" spans="1:28">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row>
    <row r="801" spans="1:28">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row>
    <row r="802" spans="1:28">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row>
    <row r="803" spans="1:28">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row>
    <row r="804" spans="1:28">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row>
    <row r="805" spans="1:28">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row>
    <row r="806" spans="1:28">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row>
    <row r="807" spans="1:28">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row>
    <row r="808" spans="1:28">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row>
    <row r="809" spans="1:28">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row>
    <row r="810" spans="1:28">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row>
    <row r="811" spans="1:28">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row>
    <row r="812" spans="1:28">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row>
    <row r="813" spans="1:28">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row>
    <row r="814" spans="1:28">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row>
    <row r="815" spans="1:28">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row>
    <row r="816" spans="1:28">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row>
    <row r="817" spans="1:28">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row>
    <row r="818" spans="1:28">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row>
    <row r="819" spans="1:28">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row>
    <row r="820" spans="1:28">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row>
    <row r="821" spans="1:28">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row>
    <row r="822" spans="1:28">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row>
    <row r="823" spans="1:28">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row>
    <row r="824" spans="1:28">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row>
    <row r="825" spans="1:28">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row>
    <row r="826" spans="1:28">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row>
    <row r="827" spans="1:28">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row>
    <row r="828" spans="1:28">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row>
    <row r="829" spans="1:28">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row>
    <row r="830" spans="1:28">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row>
    <row r="831" spans="1:28">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row>
    <row r="832" spans="1:28">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row>
    <row r="833" spans="1:28">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row>
    <row r="834" spans="1:28">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row>
    <row r="835" spans="1:28">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row>
    <row r="836" spans="1:28">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row>
    <row r="837" spans="1:28">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row>
    <row r="838" spans="1:28">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row>
    <row r="839" spans="1:28">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row>
    <row r="840" spans="1:28">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row>
    <row r="841" spans="1:28">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row>
    <row r="842" spans="1:28">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row>
    <row r="843" spans="1:28">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row>
    <row r="844" spans="1:28">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row>
    <row r="845" spans="1:28">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row>
    <row r="846" spans="1:28">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row>
    <row r="847" spans="1:28">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row>
    <row r="848" spans="1:28">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row>
    <row r="849" spans="1:28">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row>
    <row r="850" spans="1:28">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row>
    <row r="851" spans="1:28">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row>
    <row r="852" spans="1:28">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row>
    <row r="853" spans="1:28">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row>
    <row r="854" spans="1:28">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row>
    <row r="855" spans="1:28">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row>
    <row r="856" spans="1:28">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row>
    <row r="857" spans="1:28">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row>
    <row r="858" spans="1:28">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row>
    <row r="859" spans="1:28">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row>
    <row r="860" spans="1:28">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row>
    <row r="861" spans="1:28">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row>
    <row r="862" spans="1:28">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row>
    <row r="863" spans="1:28">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row>
    <row r="864" spans="1:28">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row>
    <row r="865" spans="1:28">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row>
    <row r="866" spans="1:28">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row>
    <row r="867" spans="1:28">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row>
    <row r="868" spans="1:28">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row>
    <row r="869" spans="1:28">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row>
    <row r="870" spans="1:28">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row>
    <row r="871" spans="1:28">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row>
    <row r="872" spans="1:28">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row>
    <row r="873" spans="1:28">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row>
    <row r="874" spans="1:28">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row>
    <row r="875" spans="1:28">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row>
    <row r="876" spans="1:28">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row>
    <row r="877" spans="1:28">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row>
    <row r="878" spans="1:28">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row>
    <row r="879" spans="1:28">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row>
    <row r="880" spans="1:28">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row>
    <row r="881" spans="1:28">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row>
    <row r="882" spans="1:28">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row>
    <row r="883" spans="1:28">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row>
    <row r="884" spans="1:28">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row>
    <row r="885" spans="1:28">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row>
    <row r="886" spans="1:28">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row>
    <row r="887" spans="1:28">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row>
    <row r="888" spans="1:28">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row>
    <row r="889" spans="1:28">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row>
    <row r="890" spans="1:28">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row>
    <row r="891" spans="1:28">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row>
    <row r="892" spans="1:28">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row>
    <row r="893" spans="1:28">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row>
    <row r="894" spans="1:28">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row>
    <row r="895" spans="1:28">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row>
    <row r="896" spans="1:28">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row>
    <row r="897" spans="1:28">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row>
    <row r="898" spans="1:28">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row>
    <row r="899" spans="1:28">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row>
    <row r="900" spans="1:28">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row>
    <row r="901" spans="1:28">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row>
    <row r="902" spans="1:28">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row>
    <row r="903" spans="1:28">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row>
    <row r="904" spans="1:28">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row>
    <row r="905" spans="1:28">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row>
    <row r="906" spans="1:28">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row>
    <row r="907" spans="1:28">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row>
    <row r="908" spans="1:28">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row>
    <row r="909" spans="1:28">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row>
    <row r="910" spans="1:28">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row>
    <row r="911" spans="1:28">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row>
    <row r="912" spans="1:28">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row>
    <row r="913" spans="1:28">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row>
    <row r="914" spans="1:28">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row>
    <row r="915" spans="1:28">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row>
    <row r="916" spans="1:28">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row>
    <row r="917" spans="1:28">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row>
    <row r="918" spans="1:28">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row>
    <row r="919" spans="1:28">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row>
    <row r="920" spans="1:28">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row>
    <row r="921" spans="1:28">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row>
    <row r="922" spans="1:28">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row>
    <row r="923" spans="1:28">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row>
    <row r="924" spans="1:28">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row>
    <row r="925" spans="1:28">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row>
    <row r="926" spans="1:28">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row>
    <row r="927" spans="1:28">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row>
    <row r="928" spans="1:28">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row>
    <row r="929" spans="1:28">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row>
    <row r="930" spans="1:28">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row>
    <row r="931" spans="1:28">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row>
    <row r="932" spans="1:28">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row>
    <row r="933" spans="1:28">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row>
    <row r="934" spans="1:28">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row>
    <row r="935" spans="1:28">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row>
    <row r="936" spans="1:28">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row>
    <row r="937" spans="1:28">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row>
    <row r="938" spans="1:28">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row>
    <row r="939" spans="1:28">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row>
    <row r="940" spans="1:28">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row>
    <row r="941" spans="1:28">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row>
    <row r="942" spans="1:28">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row>
    <row r="943" spans="1:28">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row>
    <row r="944" spans="1:28">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row>
    <row r="945" spans="1:28">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row>
    <row r="946" spans="1:28">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row>
    <row r="947" spans="1:28">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row>
    <row r="948" spans="1:28">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row>
    <row r="949" spans="1:28">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row>
    <row r="950" spans="1:28">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row>
    <row r="951" spans="1:28">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row>
    <row r="952" spans="1:28">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row>
    <row r="953" spans="1:28">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row>
    <row r="954" spans="1:28">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row>
    <row r="955" spans="1:28">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row>
    <row r="956" spans="1:28">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row>
    <row r="957" spans="1:28">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c r="AB957" s="35"/>
    </row>
    <row r="958" spans="1:28">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c r="AB958" s="35"/>
    </row>
    <row r="959" spans="1:28">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c r="AB959" s="35"/>
    </row>
    <row r="960" spans="1:28">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c r="AB960" s="35"/>
    </row>
    <row r="961" spans="1:28">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c r="AB961" s="35"/>
    </row>
    <row r="962" spans="1:28">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c r="AB962" s="35"/>
    </row>
    <row r="963" spans="1:28">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c r="AB963" s="35"/>
    </row>
    <row r="964" spans="1:28">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c r="AB964" s="35"/>
    </row>
    <row r="965" spans="1:28">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c r="AB965" s="35"/>
    </row>
    <row r="966" spans="1:28">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c r="AB966" s="35"/>
    </row>
    <row r="967" spans="1:28">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c r="AB967" s="35"/>
    </row>
    <row r="968" spans="1:28">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c r="AB968" s="35"/>
    </row>
    <row r="969" spans="1:28">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c r="AB969" s="35"/>
    </row>
    <row r="970" spans="1:28">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c r="AB970" s="35"/>
    </row>
    <row r="971" spans="1:28">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c r="AB971" s="35"/>
    </row>
    <row r="972" spans="1:28">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c r="AB972" s="35"/>
    </row>
    <row r="973" spans="1:28">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c r="AB973" s="35"/>
    </row>
    <row r="974" spans="1:28">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c r="AB974" s="35"/>
    </row>
    <row r="975" spans="1:28">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c r="AB975" s="35"/>
    </row>
    <row r="976" spans="1:28">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c r="AB976" s="35"/>
    </row>
    <row r="977" spans="1:28">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c r="AB977" s="35"/>
    </row>
    <row r="978" spans="1:28">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c r="AB978" s="35"/>
    </row>
    <row r="979" spans="1:28">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c r="AB979" s="35"/>
    </row>
    <row r="980" spans="1:28">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c r="AB980" s="35"/>
    </row>
    <row r="981" spans="1:28">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c r="AB981" s="35"/>
    </row>
    <row r="982" spans="1:28">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c r="AB982" s="35"/>
    </row>
    <row r="983" spans="1:28">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c r="AB983" s="35"/>
    </row>
    <row r="984" spans="1:28">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c r="AB984" s="35"/>
    </row>
    <row r="985" spans="1:28">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c r="AB985" s="35"/>
    </row>
    <row r="986" spans="1:28">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c r="AB986" s="35"/>
    </row>
    <row r="987" spans="1:28">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c r="AB987" s="35"/>
    </row>
    <row r="988" spans="1:28">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c r="AB988" s="35"/>
    </row>
    <row r="989" spans="1:28">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c r="AB989" s="35"/>
    </row>
    <row r="990" spans="1:28">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c r="AB990" s="35"/>
    </row>
    <row r="991" spans="1:28">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c r="AB991" s="35"/>
    </row>
    <row r="992" spans="1:28">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c r="AA992" s="35"/>
      <c r="AB992" s="35"/>
    </row>
    <row r="993" spans="1:28">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c r="AA993" s="35"/>
      <c r="AB993" s="35"/>
    </row>
    <row r="994" spans="1:28">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c r="AA994" s="35"/>
      <c r="AB994" s="35"/>
    </row>
    <row r="995" spans="1:28">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c r="AA995" s="35"/>
      <c r="AB995" s="35"/>
    </row>
    <row r="996" spans="1:28">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c r="AA996" s="35"/>
      <c r="AB996" s="35"/>
    </row>
    <row r="997" spans="1:28">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c r="AA997" s="35"/>
      <c r="AB997" s="35"/>
    </row>
    <row r="998" spans="1:28">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c r="AA998" s="35"/>
      <c r="AB998" s="35"/>
    </row>
  </sheetData>
  <phoneticPr fontId="17"/>
  <pageMargins left="0.7" right="0.7" top="0.75" bottom="0.75" header="0" footer="0"/>
  <pageSetup orientation="landscape"/>
  <headerFooter>
    <oddFooter>&amp;R６年生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 width="23" customWidth="1"/>
    <col min="2" max="2" width="9" customWidth="1"/>
    <col min="3" max="13" width="11.625" customWidth="1"/>
    <col min="14" max="26" width="8" customWidth="1"/>
  </cols>
  <sheetData>
    <row r="1" spans="1:26" ht="10.5" customHeight="1">
      <c r="A1" s="39" t="s">
        <v>373</v>
      </c>
      <c r="B1" s="40"/>
      <c r="C1" s="40"/>
      <c r="D1" s="40"/>
      <c r="E1" s="40"/>
      <c r="F1" s="40"/>
      <c r="G1" s="40"/>
      <c r="H1" s="40"/>
      <c r="I1" s="40"/>
      <c r="J1" s="40"/>
      <c r="K1" s="40"/>
      <c r="L1" s="40"/>
      <c r="M1" s="40"/>
      <c r="N1" s="40"/>
      <c r="O1" s="40"/>
      <c r="P1" s="40"/>
      <c r="Q1" s="40"/>
      <c r="R1" s="40"/>
      <c r="S1" s="40"/>
      <c r="T1" s="40"/>
      <c r="U1" s="40"/>
      <c r="V1" s="40"/>
      <c r="W1" s="40"/>
      <c r="X1" s="40"/>
      <c r="Y1" s="40"/>
      <c r="Z1" s="40"/>
    </row>
    <row r="2" spans="1:26" ht="10.5" customHeight="1">
      <c r="A2" s="39" t="s">
        <v>374</v>
      </c>
      <c r="B2" s="40"/>
      <c r="C2" s="41"/>
      <c r="D2" s="41"/>
      <c r="E2" s="41"/>
      <c r="F2" s="41"/>
      <c r="G2" s="41"/>
      <c r="H2" s="41"/>
      <c r="I2" s="41"/>
      <c r="J2" s="41"/>
      <c r="K2" s="41"/>
      <c r="L2" s="41"/>
      <c r="M2" s="41"/>
      <c r="N2" s="40"/>
      <c r="O2" s="40"/>
      <c r="P2" s="40"/>
      <c r="Q2" s="40"/>
      <c r="R2" s="40"/>
      <c r="S2" s="40"/>
      <c r="T2" s="40"/>
      <c r="U2" s="40"/>
      <c r="V2" s="40"/>
      <c r="W2" s="40"/>
      <c r="X2" s="40"/>
      <c r="Y2" s="40"/>
      <c r="Z2" s="40"/>
    </row>
    <row r="3" spans="1:26" ht="10.5" customHeight="1">
      <c r="A3" s="41" t="s">
        <v>375</v>
      </c>
      <c r="B3" s="40"/>
      <c r="C3" s="41"/>
      <c r="D3" s="41"/>
      <c r="E3" s="41"/>
      <c r="F3" s="41"/>
      <c r="G3" s="41"/>
      <c r="H3" s="41"/>
      <c r="I3" s="41"/>
      <c r="J3" s="41"/>
      <c r="K3" s="41"/>
      <c r="L3" s="41"/>
      <c r="M3" s="41"/>
      <c r="N3" s="40"/>
      <c r="O3" s="40"/>
      <c r="P3" s="40"/>
      <c r="Q3" s="40"/>
      <c r="R3" s="40"/>
      <c r="S3" s="40"/>
      <c r="T3" s="40"/>
      <c r="U3" s="40"/>
      <c r="V3" s="40"/>
      <c r="W3" s="40"/>
      <c r="X3" s="40"/>
      <c r="Y3" s="40"/>
      <c r="Z3" s="40"/>
    </row>
    <row r="4" spans="1:26" ht="10.5" customHeight="1">
      <c r="A4" s="41" t="s">
        <v>376</v>
      </c>
      <c r="B4" s="40"/>
      <c r="C4" s="41"/>
      <c r="D4" s="41"/>
      <c r="E4" s="41"/>
      <c r="F4" s="41"/>
      <c r="G4" s="41"/>
      <c r="H4" s="41"/>
      <c r="I4" s="41"/>
      <c r="J4" s="41"/>
      <c r="K4" s="41"/>
      <c r="L4" s="41"/>
      <c r="M4" s="41"/>
      <c r="N4" s="40"/>
      <c r="O4" s="40"/>
      <c r="P4" s="40"/>
      <c r="Q4" s="40"/>
      <c r="R4" s="40"/>
      <c r="S4" s="40"/>
      <c r="T4" s="40"/>
      <c r="U4" s="40"/>
      <c r="V4" s="40"/>
      <c r="W4" s="40"/>
      <c r="X4" s="40"/>
      <c r="Y4" s="40"/>
      <c r="Z4" s="40"/>
    </row>
    <row r="5" spans="1:26" ht="10.5" customHeight="1">
      <c r="A5" s="39" t="s">
        <v>377</v>
      </c>
      <c r="B5" s="40"/>
      <c r="C5" s="41"/>
      <c r="D5" s="41"/>
      <c r="E5" s="41"/>
      <c r="F5" s="41"/>
      <c r="G5" s="41"/>
      <c r="H5" s="41"/>
      <c r="I5" s="41"/>
      <c r="J5" s="41"/>
      <c r="K5" s="41"/>
      <c r="L5" s="41"/>
      <c r="M5" s="41"/>
      <c r="N5" s="40"/>
      <c r="O5" s="40"/>
      <c r="P5" s="40"/>
      <c r="Q5" s="40"/>
      <c r="R5" s="40"/>
      <c r="S5" s="40"/>
      <c r="T5" s="40"/>
      <c r="U5" s="40"/>
      <c r="V5" s="40"/>
      <c r="W5" s="40"/>
      <c r="X5" s="40"/>
      <c r="Y5" s="40"/>
      <c r="Z5" s="40"/>
    </row>
    <row r="6" spans="1:26" ht="10.5" customHeight="1">
      <c r="A6" s="39" t="s">
        <v>378</v>
      </c>
      <c r="B6" s="40"/>
      <c r="C6" s="41"/>
      <c r="D6" s="41"/>
      <c r="E6" s="41"/>
      <c r="F6" s="41"/>
      <c r="G6" s="41"/>
      <c r="H6" s="41"/>
      <c r="I6" s="41"/>
      <c r="J6" s="41"/>
      <c r="K6" s="41"/>
      <c r="L6" s="41"/>
      <c r="M6" s="41"/>
      <c r="N6" s="40"/>
      <c r="O6" s="40"/>
      <c r="P6" s="40"/>
      <c r="Q6" s="40"/>
      <c r="R6" s="40"/>
      <c r="S6" s="40"/>
      <c r="T6" s="40"/>
      <c r="U6" s="40"/>
      <c r="V6" s="40"/>
      <c r="W6" s="40"/>
      <c r="X6" s="40"/>
      <c r="Y6" s="40"/>
      <c r="Z6" s="40"/>
    </row>
    <row r="7" spans="1:26" ht="10.5" customHeight="1">
      <c r="A7" s="39" t="s">
        <v>379</v>
      </c>
      <c r="B7" s="40"/>
      <c r="C7" s="41"/>
      <c r="D7" s="41"/>
      <c r="E7" s="41"/>
      <c r="F7" s="41"/>
      <c r="G7" s="41"/>
      <c r="H7" s="41"/>
      <c r="I7" s="41"/>
      <c r="J7" s="41"/>
      <c r="K7" s="41"/>
      <c r="L7" s="41"/>
      <c r="M7" s="41"/>
      <c r="N7" s="40"/>
      <c r="O7" s="40"/>
      <c r="P7" s="40"/>
      <c r="Q7" s="40"/>
      <c r="R7" s="40"/>
      <c r="S7" s="40"/>
      <c r="T7" s="40"/>
      <c r="U7" s="40"/>
      <c r="V7" s="40"/>
      <c r="W7" s="40"/>
      <c r="X7" s="40"/>
      <c r="Y7" s="40"/>
      <c r="Z7" s="40"/>
    </row>
    <row r="8" spans="1:26" ht="10.5" customHeight="1">
      <c r="A8" s="42" t="s">
        <v>380</v>
      </c>
      <c r="B8" s="40"/>
      <c r="C8" s="41"/>
      <c r="D8" s="41"/>
      <c r="E8" s="41"/>
      <c r="F8" s="41"/>
      <c r="G8" s="41"/>
      <c r="H8" s="41"/>
      <c r="I8" s="41"/>
      <c r="J8" s="41"/>
      <c r="K8" s="41"/>
      <c r="L8" s="41"/>
      <c r="M8" s="41"/>
      <c r="N8" s="40"/>
      <c r="O8" s="40"/>
      <c r="P8" s="40"/>
      <c r="Q8" s="40"/>
      <c r="R8" s="40"/>
      <c r="S8" s="40"/>
      <c r="T8" s="40"/>
      <c r="U8" s="40"/>
      <c r="V8" s="40"/>
      <c r="W8" s="40"/>
      <c r="X8" s="40"/>
      <c r="Y8" s="40"/>
      <c r="Z8" s="40"/>
    </row>
    <row r="9" spans="1:26" ht="10.5" customHeight="1">
      <c r="A9" s="39" t="s">
        <v>381</v>
      </c>
      <c r="B9" s="40"/>
      <c r="C9" s="41"/>
      <c r="D9" s="41"/>
      <c r="E9" s="41"/>
      <c r="F9" s="41"/>
      <c r="G9" s="41"/>
      <c r="H9" s="41"/>
      <c r="I9" s="41"/>
      <c r="J9" s="41"/>
      <c r="K9" s="41"/>
      <c r="L9" s="41"/>
      <c r="M9" s="41"/>
      <c r="N9" s="40"/>
      <c r="O9" s="40"/>
      <c r="P9" s="40"/>
      <c r="Q9" s="40"/>
      <c r="R9" s="40"/>
      <c r="S9" s="40"/>
      <c r="T9" s="40"/>
      <c r="U9" s="40"/>
      <c r="V9" s="40"/>
      <c r="W9" s="40"/>
      <c r="X9" s="40"/>
      <c r="Y9" s="40"/>
      <c r="Z9" s="40"/>
    </row>
    <row r="10" spans="1:26" ht="10.5" customHeight="1">
      <c r="A10" s="39" t="s">
        <v>382</v>
      </c>
      <c r="B10" s="40"/>
      <c r="C10" s="41"/>
      <c r="D10" s="41"/>
      <c r="E10" s="41"/>
      <c r="F10" s="41"/>
      <c r="G10" s="41"/>
      <c r="H10" s="41"/>
      <c r="I10" s="41"/>
      <c r="J10" s="41"/>
      <c r="K10" s="41"/>
      <c r="L10" s="41"/>
      <c r="M10" s="41"/>
      <c r="N10" s="40"/>
      <c r="O10" s="40"/>
      <c r="P10" s="40"/>
      <c r="Q10" s="40"/>
      <c r="R10" s="40"/>
      <c r="S10" s="40"/>
      <c r="T10" s="40"/>
      <c r="U10" s="40"/>
      <c r="V10" s="40"/>
      <c r="W10" s="40"/>
      <c r="X10" s="40"/>
      <c r="Y10" s="40"/>
      <c r="Z10" s="40"/>
    </row>
    <row r="11" spans="1:26" ht="10.5" customHeight="1">
      <c r="A11" s="42" t="s">
        <v>383</v>
      </c>
      <c r="B11" s="40"/>
      <c r="C11" s="41"/>
      <c r="D11" s="41"/>
      <c r="E11" s="41"/>
      <c r="F11" s="41"/>
      <c r="G11" s="41"/>
      <c r="H11" s="41"/>
      <c r="I11" s="41"/>
      <c r="J11" s="41"/>
      <c r="K11" s="41"/>
      <c r="L11" s="41"/>
      <c r="M11" s="41"/>
      <c r="N11" s="40"/>
      <c r="O11" s="40"/>
      <c r="P11" s="40"/>
      <c r="Q11" s="40"/>
      <c r="R11" s="40"/>
      <c r="S11" s="40"/>
      <c r="T11" s="40"/>
      <c r="U11" s="40"/>
      <c r="V11" s="40"/>
      <c r="W11" s="40"/>
      <c r="X11" s="40"/>
      <c r="Y11" s="40"/>
      <c r="Z11" s="40"/>
    </row>
    <row r="12" spans="1:26" ht="10.5" customHeight="1">
      <c r="A12" s="42" t="s">
        <v>384</v>
      </c>
      <c r="B12" s="40"/>
      <c r="C12" s="41"/>
      <c r="D12" s="41"/>
      <c r="E12" s="41"/>
      <c r="F12" s="41"/>
      <c r="G12" s="41"/>
      <c r="H12" s="41"/>
      <c r="I12" s="41"/>
      <c r="J12" s="41"/>
      <c r="K12" s="41"/>
      <c r="L12" s="41"/>
      <c r="M12" s="41"/>
      <c r="N12" s="40"/>
      <c r="O12" s="40"/>
      <c r="P12" s="40"/>
      <c r="Q12" s="40"/>
      <c r="R12" s="40"/>
      <c r="S12" s="40"/>
      <c r="T12" s="40"/>
      <c r="U12" s="40"/>
      <c r="V12" s="40"/>
      <c r="W12" s="40"/>
      <c r="X12" s="40"/>
      <c r="Y12" s="40"/>
      <c r="Z12" s="40"/>
    </row>
    <row r="13" spans="1:26" ht="10.5" customHeight="1">
      <c r="A13" s="42" t="s">
        <v>385</v>
      </c>
      <c r="B13" s="40"/>
      <c r="C13" s="41"/>
      <c r="D13" s="41"/>
      <c r="E13" s="41"/>
      <c r="F13" s="41"/>
      <c r="G13" s="41"/>
      <c r="H13" s="41"/>
      <c r="I13" s="41"/>
      <c r="J13" s="41"/>
      <c r="K13" s="41"/>
      <c r="L13" s="41"/>
      <c r="M13" s="41"/>
      <c r="N13" s="40"/>
      <c r="O13" s="40"/>
      <c r="P13" s="40"/>
      <c r="Q13" s="40"/>
      <c r="R13" s="40"/>
      <c r="S13" s="40"/>
      <c r="T13" s="40"/>
      <c r="U13" s="40"/>
      <c r="V13" s="40"/>
      <c r="W13" s="40"/>
      <c r="X13" s="40"/>
      <c r="Y13" s="40"/>
      <c r="Z13" s="40"/>
    </row>
    <row r="14" spans="1:26" ht="10.5" customHeight="1">
      <c r="A14" s="42" t="s">
        <v>386</v>
      </c>
      <c r="B14" s="40"/>
      <c r="C14" s="41"/>
      <c r="D14" s="41"/>
      <c r="E14" s="41"/>
      <c r="F14" s="41"/>
      <c r="G14" s="41"/>
      <c r="H14" s="41"/>
      <c r="I14" s="41"/>
      <c r="J14" s="41"/>
      <c r="K14" s="41"/>
      <c r="L14" s="41"/>
      <c r="M14" s="41"/>
      <c r="N14" s="40"/>
      <c r="O14" s="40"/>
      <c r="P14" s="40"/>
      <c r="Q14" s="40"/>
      <c r="R14" s="40"/>
      <c r="S14" s="40"/>
      <c r="T14" s="40"/>
      <c r="U14" s="40"/>
      <c r="V14" s="40"/>
      <c r="W14" s="40"/>
      <c r="X14" s="40"/>
      <c r="Y14" s="40"/>
      <c r="Z14" s="40"/>
    </row>
    <row r="15" spans="1:26" ht="10.5" customHeight="1">
      <c r="A15" s="42" t="s">
        <v>387</v>
      </c>
      <c r="B15" s="40"/>
      <c r="C15" s="41"/>
      <c r="D15" s="41"/>
      <c r="E15" s="41"/>
      <c r="F15" s="41"/>
      <c r="G15" s="41"/>
      <c r="H15" s="41"/>
      <c r="I15" s="41"/>
      <c r="J15" s="41"/>
      <c r="K15" s="41"/>
      <c r="L15" s="41"/>
      <c r="M15" s="41"/>
      <c r="N15" s="40"/>
      <c r="O15" s="40"/>
      <c r="P15" s="40"/>
      <c r="Q15" s="40"/>
      <c r="R15" s="40"/>
      <c r="S15" s="40"/>
      <c r="T15" s="40"/>
      <c r="U15" s="40"/>
      <c r="V15" s="40"/>
      <c r="W15" s="40"/>
      <c r="X15" s="40"/>
      <c r="Y15" s="40"/>
      <c r="Z15" s="40"/>
    </row>
    <row r="16" spans="1:26" ht="10.5" customHeight="1">
      <c r="A16" s="42" t="s">
        <v>388</v>
      </c>
      <c r="B16" s="40"/>
      <c r="C16" s="41"/>
      <c r="D16" s="41"/>
      <c r="E16" s="41"/>
      <c r="F16" s="41"/>
      <c r="G16" s="41"/>
      <c r="H16" s="41"/>
      <c r="I16" s="41"/>
      <c r="J16" s="41"/>
      <c r="K16" s="41"/>
      <c r="L16" s="41"/>
      <c r="M16" s="41"/>
      <c r="N16" s="40"/>
      <c r="O16" s="40"/>
      <c r="P16" s="40"/>
      <c r="Q16" s="40"/>
      <c r="R16" s="40"/>
      <c r="S16" s="40"/>
      <c r="T16" s="40"/>
      <c r="U16" s="40"/>
      <c r="V16" s="40"/>
      <c r="W16" s="40"/>
      <c r="X16" s="40"/>
      <c r="Y16" s="40"/>
      <c r="Z16" s="40"/>
    </row>
    <row r="17" spans="1:26" ht="10.5" customHeight="1">
      <c r="A17" s="42" t="s">
        <v>389</v>
      </c>
      <c r="B17" s="40"/>
      <c r="C17" s="41"/>
      <c r="D17" s="41"/>
      <c r="E17" s="41"/>
      <c r="F17" s="41"/>
      <c r="G17" s="41"/>
      <c r="H17" s="41"/>
      <c r="I17" s="41"/>
      <c r="J17" s="41"/>
      <c r="K17" s="41"/>
      <c r="L17" s="41"/>
      <c r="M17" s="41"/>
      <c r="N17" s="40"/>
      <c r="O17" s="40"/>
      <c r="P17" s="40"/>
      <c r="Q17" s="40"/>
      <c r="R17" s="40"/>
      <c r="S17" s="40"/>
      <c r="T17" s="40"/>
      <c r="U17" s="40"/>
      <c r="V17" s="40"/>
      <c r="W17" s="40"/>
      <c r="X17" s="40"/>
      <c r="Y17" s="40"/>
      <c r="Z17" s="40"/>
    </row>
    <row r="18" spans="1:26" ht="10.5" customHeight="1">
      <c r="A18" s="42" t="s">
        <v>390</v>
      </c>
      <c r="B18" s="40"/>
      <c r="C18" s="41"/>
      <c r="D18" s="41"/>
      <c r="E18" s="41"/>
      <c r="F18" s="41"/>
      <c r="G18" s="41"/>
      <c r="H18" s="41"/>
      <c r="I18" s="41"/>
      <c r="J18" s="41"/>
      <c r="K18" s="41"/>
      <c r="L18" s="41"/>
      <c r="M18" s="41"/>
      <c r="N18" s="40"/>
      <c r="O18" s="40"/>
      <c r="P18" s="40"/>
      <c r="Q18" s="40"/>
      <c r="R18" s="40"/>
      <c r="S18" s="40"/>
      <c r="T18" s="40"/>
      <c r="U18" s="40"/>
      <c r="V18" s="40"/>
      <c r="W18" s="40"/>
      <c r="X18" s="40"/>
      <c r="Y18" s="40"/>
      <c r="Z18" s="40"/>
    </row>
    <row r="19" spans="1:26" ht="10.5" customHeight="1">
      <c r="A19" s="42" t="s">
        <v>391</v>
      </c>
      <c r="B19" s="40"/>
      <c r="C19" s="41"/>
      <c r="D19" s="41"/>
      <c r="E19" s="41"/>
      <c r="F19" s="41"/>
      <c r="G19" s="41"/>
      <c r="H19" s="41"/>
      <c r="I19" s="41"/>
      <c r="J19" s="41"/>
      <c r="K19" s="41"/>
      <c r="L19" s="41"/>
      <c r="M19" s="41"/>
      <c r="N19" s="40"/>
      <c r="O19" s="40"/>
      <c r="P19" s="40"/>
      <c r="Q19" s="40"/>
      <c r="R19" s="40"/>
      <c r="S19" s="40"/>
      <c r="T19" s="40"/>
      <c r="U19" s="40"/>
      <c r="V19" s="40"/>
      <c r="W19" s="40"/>
      <c r="X19" s="40"/>
      <c r="Y19" s="40"/>
      <c r="Z19" s="40"/>
    </row>
    <row r="20" spans="1:26" ht="10.5" customHeight="1">
      <c r="A20" s="42" t="s">
        <v>392</v>
      </c>
      <c r="B20" s="40"/>
      <c r="C20" s="41"/>
      <c r="D20" s="41"/>
      <c r="E20" s="41"/>
      <c r="F20" s="41"/>
      <c r="G20" s="41"/>
      <c r="H20" s="41"/>
      <c r="I20" s="41"/>
      <c r="J20" s="41"/>
      <c r="K20" s="41"/>
      <c r="L20" s="41"/>
      <c r="M20" s="41"/>
      <c r="N20" s="40"/>
      <c r="O20" s="40"/>
      <c r="P20" s="40"/>
      <c r="Q20" s="40"/>
      <c r="R20" s="40"/>
      <c r="S20" s="40"/>
      <c r="T20" s="40"/>
      <c r="U20" s="40"/>
      <c r="V20" s="40"/>
      <c r="W20" s="40"/>
      <c r="X20" s="40"/>
      <c r="Y20" s="40"/>
      <c r="Z20" s="40"/>
    </row>
    <row r="21" spans="1:26" ht="10.5" customHeight="1">
      <c r="A21" s="42" t="s">
        <v>393</v>
      </c>
      <c r="B21" s="40"/>
      <c r="C21" s="41"/>
      <c r="D21" s="41"/>
      <c r="E21" s="41"/>
      <c r="F21" s="41"/>
      <c r="G21" s="41"/>
      <c r="H21" s="41"/>
      <c r="I21" s="41"/>
      <c r="J21" s="41"/>
      <c r="K21" s="41"/>
      <c r="L21" s="41"/>
      <c r="M21" s="41"/>
      <c r="N21" s="40"/>
      <c r="O21" s="40"/>
      <c r="P21" s="40"/>
      <c r="Q21" s="40"/>
      <c r="R21" s="40"/>
      <c r="S21" s="40"/>
      <c r="T21" s="40"/>
      <c r="U21" s="40"/>
      <c r="V21" s="40"/>
      <c r="W21" s="40"/>
      <c r="X21" s="40"/>
      <c r="Y21" s="40"/>
      <c r="Z21" s="40"/>
    </row>
    <row r="22" spans="1:26" ht="10.5" customHeight="1">
      <c r="A22" s="42" t="s">
        <v>394</v>
      </c>
      <c r="B22" s="40"/>
      <c r="C22" s="41"/>
      <c r="D22" s="41"/>
      <c r="E22" s="41"/>
      <c r="F22" s="41"/>
      <c r="G22" s="41"/>
      <c r="H22" s="41"/>
      <c r="I22" s="41"/>
      <c r="J22" s="41"/>
      <c r="K22" s="41"/>
      <c r="L22" s="41"/>
      <c r="M22" s="41"/>
      <c r="N22" s="40"/>
      <c r="O22" s="40"/>
      <c r="P22" s="40"/>
      <c r="Q22" s="40"/>
      <c r="R22" s="40"/>
      <c r="S22" s="40"/>
      <c r="T22" s="40"/>
      <c r="U22" s="40"/>
      <c r="V22" s="40"/>
      <c r="W22" s="40"/>
      <c r="X22" s="40"/>
      <c r="Y22" s="40"/>
      <c r="Z22" s="40"/>
    </row>
    <row r="23" spans="1:26" ht="10.5" customHeight="1">
      <c r="A23" s="40"/>
      <c r="B23" s="40"/>
      <c r="C23" s="41"/>
      <c r="D23" s="41"/>
      <c r="E23" s="41"/>
      <c r="F23" s="41"/>
      <c r="G23" s="41"/>
      <c r="H23" s="41"/>
      <c r="I23" s="41"/>
      <c r="J23" s="41"/>
      <c r="K23" s="41"/>
      <c r="L23" s="41"/>
      <c r="M23" s="41"/>
      <c r="N23" s="40"/>
      <c r="O23" s="40"/>
      <c r="P23" s="40"/>
      <c r="Q23" s="40"/>
      <c r="R23" s="40"/>
      <c r="S23" s="40"/>
      <c r="T23" s="40"/>
      <c r="U23" s="40"/>
      <c r="V23" s="40"/>
      <c r="W23" s="40"/>
      <c r="X23" s="40"/>
      <c r="Y23" s="40"/>
      <c r="Z23" s="40"/>
    </row>
    <row r="24" spans="1:26" ht="10.5" customHeight="1">
      <c r="A24" s="40"/>
      <c r="B24" s="40"/>
      <c r="C24" s="41"/>
      <c r="D24" s="41"/>
      <c r="E24" s="41"/>
      <c r="F24" s="41"/>
      <c r="G24" s="41"/>
      <c r="H24" s="41"/>
      <c r="I24" s="41"/>
      <c r="J24" s="41"/>
      <c r="K24" s="41"/>
      <c r="L24" s="41"/>
      <c r="M24" s="41"/>
      <c r="N24" s="40"/>
      <c r="O24" s="40"/>
      <c r="P24" s="40"/>
      <c r="Q24" s="40"/>
      <c r="R24" s="40"/>
      <c r="S24" s="40"/>
      <c r="T24" s="40"/>
      <c r="U24" s="40"/>
      <c r="V24" s="40"/>
      <c r="W24" s="40"/>
      <c r="X24" s="40"/>
      <c r="Y24" s="40"/>
      <c r="Z24" s="40"/>
    </row>
    <row r="25" spans="1:26" ht="10.5" customHeight="1">
      <c r="A25" s="40"/>
      <c r="B25" s="40"/>
      <c r="C25" s="41"/>
      <c r="D25" s="41"/>
      <c r="E25" s="41"/>
      <c r="F25" s="41"/>
      <c r="G25" s="41"/>
      <c r="H25" s="41"/>
      <c r="I25" s="41"/>
      <c r="J25" s="41"/>
      <c r="K25" s="41"/>
      <c r="L25" s="41"/>
      <c r="M25" s="41"/>
      <c r="N25" s="40"/>
      <c r="O25" s="40"/>
      <c r="P25" s="40"/>
      <c r="Q25" s="40"/>
      <c r="R25" s="40"/>
      <c r="S25" s="40"/>
      <c r="T25" s="40"/>
      <c r="U25" s="40"/>
      <c r="V25" s="40"/>
      <c r="W25" s="40"/>
      <c r="X25" s="40"/>
      <c r="Y25" s="40"/>
      <c r="Z25" s="40"/>
    </row>
    <row r="26" spans="1:26" ht="10.5" customHeight="1">
      <c r="A26" s="40"/>
      <c r="B26" s="40"/>
      <c r="C26" s="41"/>
      <c r="D26" s="41"/>
      <c r="E26" s="41"/>
      <c r="F26" s="41"/>
      <c r="G26" s="41"/>
      <c r="H26" s="41"/>
      <c r="I26" s="41"/>
      <c r="J26" s="41"/>
      <c r="K26" s="41"/>
      <c r="L26" s="41"/>
      <c r="M26" s="41"/>
      <c r="N26" s="40"/>
      <c r="O26" s="40"/>
      <c r="P26" s="40"/>
      <c r="Q26" s="40"/>
      <c r="R26" s="40"/>
      <c r="S26" s="40"/>
      <c r="T26" s="40"/>
      <c r="U26" s="40"/>
      <c r="V26" s="40"/>
      <c r="W26" s="40"/>
      <c r="X26" s="40"/>
      <c r="Y26" s="40"/>
      <c r="Z26" s="40"/>
    </row>
    <row r="27" spans="1:26" ht="10.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0.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0.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0.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0.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0.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0.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0.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0.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0.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0.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0.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0.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0.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0.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0.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0.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0.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0.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0.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0.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0.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0.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0.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0.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0.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0.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0.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0.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0.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0.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0.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0.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0.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0.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0.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0.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0.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0.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0.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0.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0.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0.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0.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0.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0.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0.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0.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0.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0.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0.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0.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0.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0.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0.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0.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0.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0.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0.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0.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0.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0.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0.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0.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0.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0.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0.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0.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0.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0.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0.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0.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0.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0.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0.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0.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0.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0.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0.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0.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0.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0.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0.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0.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0.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0.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0.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0.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0.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0.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0.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0.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0.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0.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0.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0.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0.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0.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0.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0.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0.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0.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0.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0.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0.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0.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0.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0.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0.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0.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0.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0.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0.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0.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0.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0.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0.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0.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0.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0.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0.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0.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0.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0.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0.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0.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0.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0.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0.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0.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0.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0.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0.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0.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0.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0.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0.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0.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0.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0.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0.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0.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0.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0.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0.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0.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0.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0.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0.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0.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0.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0.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0.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0.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0.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0.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0.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0.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0.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0.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0.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0.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0.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0.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0.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0.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0.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0.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0.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0.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0.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0.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0.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0.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0.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0.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0.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0.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0.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0.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0.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0.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0.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0.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0.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0.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0.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0.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0.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0.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0.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0.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0.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0.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0.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0.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0.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0.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0.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0.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0.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0.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0.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0.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0.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0.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0.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0.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0.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0.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0.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0.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0.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0.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0.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0.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0.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0.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0.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0.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0.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0.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0.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0.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0.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0.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0.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0.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0.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0.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0.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0.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0.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0.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0.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0.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0.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0.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0.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0.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0.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0.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0.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0.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0.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0.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0.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0.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0.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0.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0.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0.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0.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0.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0.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0.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0.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0.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0.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0.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0.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0.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0.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0.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0.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0.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0.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0.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0.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0.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0.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0.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0.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0.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0.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0.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0.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0.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0.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0.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0.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0.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0.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0.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0.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0.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0.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0.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0.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0.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0.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0.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0.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0.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0.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0.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0.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0.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0.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0.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0.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0.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0.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0.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0.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0.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0.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0.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0.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0.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0.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0.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0.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0.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0.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0.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0.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0.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0.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0.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0.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0.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0.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0.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0.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0.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0.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0.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0.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0.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0.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0.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0.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0.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0.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0.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0.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0.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0.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0.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0.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0.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0.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0.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0.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0.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0.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0.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0.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0.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0.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0.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0.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0.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0.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0.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0.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0.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0.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0.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0.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0.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0.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0.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0.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0.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0.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0.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0.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0.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0.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0.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0.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0.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0.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0.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0.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0.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0.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0.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0.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0.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0.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0.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0.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0.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0.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0.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0.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0.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0.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0.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0.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0.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0.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0.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0.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0.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0.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0.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0.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0.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0.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0.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0.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0.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0.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0.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0.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0.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0.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0.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0.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0.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0.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0.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0.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0.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0.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0.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0.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0.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0.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0.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0.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0.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0.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0.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0.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0.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0.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0.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0.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0.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0.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0.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0.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0.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0.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0.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0.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0.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0.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0.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0.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0.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0.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0.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0.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0.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0.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0.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0.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0.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0.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0.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0.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0.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0.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0.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0.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0.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0.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0.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0.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0.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0.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0.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0.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0.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0.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0.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0.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0.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0.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0.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0.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0.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0.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0.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0.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0.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0.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0.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0.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0.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0.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0.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0.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0.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0.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0.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0.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0.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0.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0.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0.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0.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0.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0.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0.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0.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0.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0.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0.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0.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0.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0.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0.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0.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0.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0.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0.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0.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0.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0.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0.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0.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0.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0.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0.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0.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0.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0.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0.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0.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0.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0.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0.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0.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0.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0.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0.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0.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0.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0.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0.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0.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0.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0.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0.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0.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0.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0.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0.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0.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0.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0.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0.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0.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0.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0.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0.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0.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0.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0.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0.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0.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0.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0.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0.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0.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0.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0.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0.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0.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0.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0.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0.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0.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0.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0.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0.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0.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0.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0.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0.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0.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0.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0.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0.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0.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0.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0.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0.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0.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0.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0.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0.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0.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0.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0.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0.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0.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0.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0.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0.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0.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0.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0.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0.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0.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0.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0.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0.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0.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0.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0.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0.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0.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0.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0.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0.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0.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0.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0.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0.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0.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0.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0.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0.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0.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0.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0.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0.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0.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0.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0.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0.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0.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0.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0.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0.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0.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0.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0.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0.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0.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0.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0.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0.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0.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0.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0.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0.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0.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0.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0.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0.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0.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0.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0.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0.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0.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0.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0.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0.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0.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0.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0.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0.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0.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0.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0.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0.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0.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0.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0.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0.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0.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0.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0.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0.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0.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0.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0.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0.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0.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0.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0.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0.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0.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0.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0.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0.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0.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0.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0.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0.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0.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0.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0.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0.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0.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0.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0.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0.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0.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0.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0.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0.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0.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0.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0.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0.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0.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0.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0.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0.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0.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0.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0.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0.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0.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0.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0.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0.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0.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0.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0.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0.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0.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0.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0.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0.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0.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0.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0.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0.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0.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0.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0.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0.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0.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0.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0.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0.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0.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0.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0.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0.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0.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0.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0.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0.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0.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0.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0.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0.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0.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0.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0.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0.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0.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0.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0.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0.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0.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0.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0.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0.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0.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0.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0.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0.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0.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0.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0.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0.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0.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0.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0.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0.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0.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0.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0.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0.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0.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0.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0.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0.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0.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0.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0.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0.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0.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0.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0.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0.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0.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0.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0.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0.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0.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0.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0.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0.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0.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0.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0.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0.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0.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0.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0.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0.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0.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0.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0.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0.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0.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0.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0.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0.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0.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0.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0.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0.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0.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0.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0.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0.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0.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0.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0.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0.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0.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0.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0.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0.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0.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0.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0.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0.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0.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0.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0.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0.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0.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0.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0.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0.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0.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0.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0.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0.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0.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0.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0.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0.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0.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0.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0.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0.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0.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0.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0.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0.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0.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0.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0.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0.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0.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0.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0.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0.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0.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0.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0.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0.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0.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0.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0.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0.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0.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0.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0.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0.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0.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0.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0.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0.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0.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0.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0.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0.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0.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0.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0.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0.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0.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0.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0.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0.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0.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0.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0.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0.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0.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0.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0.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0.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0.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0.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0.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0.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0.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0.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0.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0.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0.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0.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0.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0.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0.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0.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0.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0.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0.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0.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0.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0.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0.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0.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0.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0.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0.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0.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0.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0.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0.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0.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0.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0.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0.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0.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0.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0.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0.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0.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0.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0.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0.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0.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0.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0.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0.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0.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0.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0.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0.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0.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0.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0.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0.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0.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0.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0.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0.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0.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0.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0.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0.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0.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0.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0.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0.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0.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0.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0.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0.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0.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honeticPr fontId="17"/>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J20" sqref="J20"/>
    </sheetView>
  </sheetViews>
  <sheetFormatPr defaultColWidth="12.625" defaultRowHeight="15" customHeight="1"/>
  <cols>
    <col min="1" max="10" width="14" customWidth="1"/>
    <col min="11" max="26" width="8" customWidth="1"/>
  </cols>
  <sheetData>
    <row r="1" spans="1:26" ht="13.5" customHeight="1">
      <c r="A1" s="1" t="s">
        <v>395</v>
      </c>
    </row>
    <row r="2" spans="1:26" ht="13.5" customHeight="1"/>
    <row r="3" spans="1:26" ht="13.5" customHeight="1">
      <c r="A3" s="2" t="s">
        <v>396</v>
      </c>
      <c r="B3" s="2"/>
      <c r="C3" s="2"/>
      <c r="D3" s="2"/>
      <c r="E3" s="2"/>
      <c r="G3" s="2"/>
      <c r="H3" s="2"/>
      <c r="I3" s="2"/>
      <c r="J3" s="2"/>
    </row>
    <row r="4" spans="1:26" ht="13.5" customHeight="1">
      <c r="A4" s="2" t="s">
        <v>397</v>
      </c>
      <c r="B4" s="2"/>
      <c r="C4" s="2"/>
      <c r="D4" s="2"/>
      <c r="E4" s="2"/>
      <c r="G4" s="2"/>
      <c r="H4" s="2"/>
      <c r="I4" s="2"/>
      <c r="J4" s="2"/>
    </row>
    <row r="5" spans="1:26" ht="13.5" customHeight="1">
      <c r="A5" s="2" t="s">
        <v>398</v>
      </c>
      <c r="B5" s="2"/>
      <c r="C5" s="2"/>
      <c r="D5" s="2"/>
      <c r="E5" s="2"/>
      <c r="G5" s="2"/>
      <c r="H5" s="2"/>
      <c r="I5" s="2"/>
      <c r="J5" s="2"/>
    </row>
    <row r="6" spans="1:26" ht="13.5" customHeight="1">
      <c r="A6" s="2"/>
      <c r="B6" s="2"/>
      <c r="C6" s="2"/>
      <c r="D6" s="2"/>
      <c r="E6" s="2"/>
      <c r="G6" s="2"/>
      <c r="H6" s="2"/>
      <c r="I6" s="2"/>
      <c r="J6" s="2"/>
    </row>
    <row r="7" spans="1:26" ht="13.5" customHeight="1">
      <c r="A7" s="2" t="s">
        <v>399</v>
      </c>
      <c r="B7" s="2"/>
      <c r="C7" s="2"/>
      <c r="D7" s="2"/>
      <c r="E7" s="2"/>
      <c r="G7" s="2"/>
      <c r="H7" s="2"/>
      <c r="I7" s="2"/>
      <c r="J7" s="2"/>
    </row>
    <row r="8" spans="1:26" ht="13.5" customHeight="1">
      <c r="A8" s="2" t="s">
        <v>400</v>
      </c>
      <c r="B8" s="2"/>
      <c r="C8" s="2"/>
      <c r="D8" s="2"/>
      <c r="E8" s="2"/>
      <c r="G8" s="2"/>
      <c r="H8" s="2"/>
      <c r="I8" s="2"/>
      <c r="J8" s="2"/>
    </row>
    <row r="9" spans="1:26" ht="13.5" customHeight="1">
      <c r="A9" s="2" t="s">
        <v>401</v>
      </c>
      <c r="B9" s="2"/>
      <c r="C9" s="2"/>
      <c r="D9" s="2"/>
      <c r="E9" s="2"/>
      <c r="G9" s="2"/>
      <c r="H9" s="2"/>
      <c r="I9" s="2"/>
      <c r="J9" s="2"/>
    </row>
    <row r="10" spans="1:26" ht="13.5" customHeight="1">
      <c r="A10" s="2"/>
      <c r="B10" s="2"/>
      <c r="C10" s="2"/>
      <c r="D10" s="2"/>
      <c r="E10" s="2"/>
      <c r="G10" s="2"/>
      <c r="H10" s="2"/>
      <c r="I10" s="2"/>
      <c r="J10" s="2"/>
    </row>
    <row r="11" spans="1:26" ht="13.5" customHeight="1">
      <c r="A11" s="43" t="s">
        <v>402</v>
      </c>
      <c r="B11" s="44" t="s">
        <v>403</v>
      </c>
      <c r="C11" s="44" t="s">
        <v>404</v>
      </c>
      <c r="D11" s="44" t="s">
        <v>405</v>
      </c>
      <c r="E11" s="44" t="s">
        <v>406</v>
      </c>
      <c r="F11" s="44" t="s">
        <v>407</v>
      </c>
      <c r="G11" s="44" t="s">
        <v>408</v>
      </c>
      <c r="H11" s="44" t="s">
        <v>409</v>
      </c>
      <c r="I11" s="44" t="s">
        <v>410</v>
      </c>
      <c r="J11" s="44" t="s">
        <v>411</v>
      </c>
      <c r="K11" s="45"/>
      <c r="L11" s="45"/>
      <c r="M11" s="45"/>
      <c r="N11" s="45"/>
      <c r="O11" s="45"/>
      <c r="P11" s="45"/>
      <c r="Q11" s="45"/>
      <c r="R11" s="45"/>
      <c r="S11" s="45"/>
      <c r="T11" s="45"/>
      <c r="U11" s="45"/>
      <c r="V11" s="45"/>
      <c r="W11" s="45"/>
      <c r="X11" s="45"/>
      <c r="Y11" s="45"/>
      <c r="Z11" s="45"/>
    </row>
    <row r="12" spans="1:26" ht="13.5" customHeight="1">
      <c r="A12" s="46" t="s">
        <v>49</v>
      </c>
      <c r="B12" s="47" t="s">
        <v>49</v>
      </c>
      <c r="C12" s="47" t="s">
        <v>49</v>
      </c>
      <c r="D12" s="47" t="s">
        <v>49</v>
      </c>
      <c r="E12" s="47" t="s">
        <v>49</v>
      </c>
      <c r="F12" s="47" t="s">
        <v>49</v>
      </c>
      <c r="G12" s="47" t="s">
        <v>55</v>
      </c>
      <c r="H12" s="47" t="s">
        <v>59</v>
      </c>
      <c r="I12" s="47" t="s">
        <v>49</v>
      </c>
      <c r="J12" s="47" t="s">
        <v>49</v>
      </c>
      <c r="K12" s="45"/>
      <c r="L12" s="45"/>
      <c r="M12" s="45"/>
      <c r="N12" s="45"/>
      <c r="O12" s="45"/>
      <c r="P12" s="45"/>
      <c r="Q12" s="45"/>
      <c r="R12" s="45"/>
      <c r="S12" s="45"/>
      <c r="T12" s="45"/>
      <c r="U12" s="45"/>
      <c r="V12" s="45"/>
      <c r="W12" s="45"/>
      <c r="X12" s="45"/>
      <c r="Y12" s="45"/>
      <c r="Z12" s="45"/>
    </row>
    <row r="13" spans="1:26" ht="13.5" customHeight="1">
      <c r="A13" s="46" t="s">
        <v>55</v>
      </c>
      <c r="B13" s="47" t="s">
        <v>55</v>
      </c>
      <c r="C13" s="47" t="s">
        <v>53</v>
      </c>
      <c r="D13" s="47" t="s">
        <v>53</v>
      </c>
      <c r="E13" s="47" t="s">
        <v>53</v>
      </c>
      <c r="F13" s="47" t="s">
        <v>59</v>
      </c>
      <c r="G13" s="48" t="s">
        <v>57</v>
      </c>
      <c r="H13" s="48" t="s">
        <v>76</v>
      </c>
      <c r="I13" s="48" t="s">
        <v>59</v>
      </c>
      <c r="J13" s="47" t="s">
        <v>53</v>
      </c>
      <c r="K13" s="45"/>
      <c r="L13" s="45"/>
      <c r="M13" s="45"/>
      <c r="N13" s="45"/>
      <c r="O13" s="45"/>
      <c r="P13" s="45"/>
      <c r="Q13" s="45"/>
      <c r="R13" s="45"/>
      <c r="S13" s="45"/>
      <c r="T13" s="45"/>
      <c r="U13" s="45"/>
      <c r="V13" s="45"/>
      <c r="W13" s="45"/>
      <c r="X13" s="45"/>
      <c r="Y13" s="45"/>
      <c r="Z13" s="45"/>
    </row>
    <row r="14" spans="1:26" ht="13.5" customHeight="1">
      <c r="A14" s="49" t="s">
        <v>75</v>
      </c>
      <c r="B14" s="48" t="s">
        <v>76</v>
      </c>
      <c r="C14" s="47" t="s">
        <v>77</v>
      </c>
      <c r="D14" s="47" t="s">
        <v>77</v>
      </c>
      <c r="E14" s="47" t="s">
        <v>77</v>
      </c>
      <c r="F14" s="47" t="s">
        <v>80</v>
      </c>
      <c r="G14" s="45"/>
      <c r="H14" s="45"/>
      <c r="I14" s="50"/>
      <c r="J14" s="47" t="s">
        <v>15</v>
      </c>
      <c r="K14" s="45"/>
      <c r="L14" s="45"/>
      <c r="M14" s="45"/>
      <c r="N14" s="45"/>
      <c r="O14" s="45"/>
      <c r="P14" s="45"/>
      <c r="Q14" s="45"/>
      <c r="R14" s="45"/>
      <c r="S14" s="45"/>
      <c r="T14" s="45"/>
      <c r="U14" s="45"/>
      <c r="V14" s="45"/>
      <c r="W14" s="45"/>
      <c r="X14" s="45"/>
      <c r="Y14" s="45"/>
      <c r="Z14" s="45"/>
    </row>
    <row r="15" spans="1:26" ht="13.5" customHeight="1">
      <c r="A15" s="45"/>
      <c r="B15" s="50"/>
      <c r="C15" s="47" t="s">
        <v>55</v>
      </c>
      <c r="D15" s="47" t="s">
        <v>55</v>
      </c>
      <c r="E15" s="47" t="s">
        <v>55</v>
      </c>
      <c r="F15" s="47" t="s">
        <v>55</v>
      </c>
      <c r="G15" s="45"/>
      <c r="H15" s="45"/>
      <c r="I15" s="50"/>
      <c r="J15" s="47" t="s">
        <v>412</v>
      </c>
      <c r="K15" s="45"/>
      <c r="L15" s="45"/>
      <c r="M15" s="45"/>
      <c r="N15" s="45"/>
      <c r="O15" s="45"/>
      <c r="P15" s="45"/>
      <c r="Q15" s="45"/>
      <c r="R15" s="45"/>
      <c r="S15" s="45"/>
      <c r="T15" s="45"/>
      <c r="U15" s="45"/>
      <c r="V15" s="45"/>
      <c r="W15" s="45"/>
      <c r="X15" s="45"/>
      <c r="Y15" s="45"/>
      <c r="Z15" s="45"/>
    </row>
    <row r="16" spans="1:26" ht="13.5" customHeight="1">
      <c r="A16" s="45"/>
      <c r="B16" s="50"/>
      <c r="C16" s="47" t="s">
        <v>78</v>
      </c>
      <c r="D16" s="47" t="s">
        <v>75</v>
      </c>
      <c r="E16" s="48" t="s">
        <v>78</v>
      </c>
      <c r="F16" s="47" t="s">
        <v>75</v>
      </c>
      <c r="G16" s="45"/>
      <c r="H16" s="45"/>
      <c r="I16" s="50"/>
      <c r="J16" s="48" t="s">
        <v>413</v>
      </c>
      <c r="K16" s="45"/>
      <c r="L16" s="45"/>
      <c r="M16" s="45"/>
      <c r="N16" s="45"/>
      <c r="O16" s="45"/>
      <c r="P16" s="45"/>
      <c r="Q16" s="45"/>
      <c r="R16" s="45"/>
      <c r="S16" s="45"/>
      <c r="T16" s="45"/>
      <c r="U16" s="45"/>
      <c r="V16" s="45"/>
      <c r="W16" s="45"/>
      <c r="X16" s="45"/>
      <c r="Y16" s="45"/>
      <c r="Z16" s="45"/>
    </row>
    <row r="17" spans="1:26" ht="13.5" customHeight="1">
      <c r="A17" s="45"/>
      <c r="B17" s="50"/>
      <c r="C17" s="48" t="s">
        <v>76</v>
      </c>
      <c r="D17" s="47" t="s">
        <v>78</v>
      </c>
      <c r="E17" s="50"/>
      <c r="F17" s="48" t="s">
        <v>78</v>
      </c>
      <c r="G17" s="45"/>
      <c r="H17" s="45"/>
      <c r="I17" s="45"/>
      <c r="J17" s="45"/>
      <c r="K17" s="45"/>
      <c r="L17" s="45"/>
      <c r="M17" s="45"/>
      <c r="N17" s="45"/>
      <c r="O17" s="45"/>
      <c r="P17" s="45"/>
      <c r="Q17" s="45"/>
      <c r="R17" s="45"/>
      <c r="S17" s="45"/>
      <c r="T17" s="45"/>
      <c r="U17" s="45"/>
      <c r="V17" s="45"/>
      <c r="W17" s="45"/>
      <c r="X17" s="45"/>
      <c r="Y17" s="45"/>
      <c r="Z17" s="45"/>
    </row>
    <row r="18" spans="1:26" ht="13.5" customHeight="1">
      <c r="A18" s="45"/>
      <c r="B18" s="45"/>
      <c r="C18" s="50"/>
      <c r="D18" s="48" t="s">
        <v>76</v>
      </c>
      <c r="E18" s="45"/>
      <c r="F18" s="45"/>
      <c r="G18" s="45"/>
      <c r="H18" s="45"/>
      <c r="I18" s="45"/>
      <c r="J18" s="45"/>
      <c r="K18" s="45"/>
      <c r="L18" s="45"/>
      <c r="M18" s="45"/>
      <c r="N18" s="45"/>
      <c r="O18" s="45"/>
      <c r="P18" s="45"/>
      <c r="Q18" s="45"/>
      <c r="R18" s="45"/>
      <c r="S18" s="45"/>
      <c r="T18" s="45"/>
      <c r="U18" s="45"/>
      <c r="V18" s="45"/>
      <c r="W18" s="45"/>
      <c r="X18" s="45"/>
      <c r="Y18" s="45"/>
      <c r="Z18" s="45"/>
    </row>
    <row r="19" spans="1:26"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3.5" customHeight="1">
      <c r="A21" s="2"/>
      <c r="B21" s="2"/>
      <c r="C21" s="2"/>
      <c r="D21" s="2"/>
      <c r="E21" s="2"/>
      <c r="G21" s="2"/>
      <c r="H21" s="2"/>
      <c r="I21" s="2"/>
      <c r="J21" s="2"/>
    </row>
    <row r="22" spans="1:26" ht="13.5" customHeight="1">
      <c r="A22" s="2"/>
      <c r="B22" s="2"/>
      <c r="C22" s="2"/>
      <c r="D22" s="2"/>
      <c r="E22" s="2"/>
      <c r="G22" s="2"/>
      <c r="H22" s="2"/>
      <c r="I22" s="2"/>
      <c r="J22" s="2"/>
    </row>
    <row r="23" spans="1:26" ht="13.5" customHeight="1">
      <c r="A23" s="2"/>
      <c r="B23" s="2"/>
      <c r="C23" s="2"/>
      <c r="D23" s="2"/>
      <c r="E23" s="2"/>
      <c r="G23" s="2"/>
      <c r="H23" s="2"/>
      <c r="I23" s="2"/>
      <c r="J23" s="2"/>
    </row>
    <row r="24" spans="1:26" ht="13.5" customHeight="1">
      <c r="A24" s="2"/>
      <c r="B24" s="2"/>
      <c r="C24" s="2"/>
      <c r="D24" s="2"/>
      <c r="E24" s="2"/>
      <c r="G24" s="2"/>
      <c r="H24" s="2"/>
      <c r="I24" s="2"/>
      <c r="J24" s="2"/>
    </row>
    <row r="25" spans="1:26" ht="13.5" customHeight="1">
      <c r="A25" s="2"/>
      <c r="B25" s="2"/>
      <c r="C25" s="2"/>
      <c r="D25" s="2"/>
      <c r="E25" s="2"/>
      <c r="G25" s="2"/>
      <c r="H25" s="2"/>
      <c r="I25" s="2"/>
      <c r="J25" s="2"/>
    </row>
    <row r="26" spans="1:26" ht="13.5" customHeight="1">
      <c r="A26" s="2"/>
      <c r="B26" s="2"/>
      <c r="C26" s="2"/>
      <c r="D26" s="2"/>
      <c r="E26" s="2"/>
      <c r="G26" s="2"/>
      <c r="H26" s="2"/>
      <c r="I26" s="2"/>
      <c r="J26" s="2"/>
    </row>
    <row r="27" spans="1:26" ht="13.5" customHeight="1">
      <c r="A27" s="2"/>
      <c r="B27" s="2"/>
      <c r="C27" s="2"/>
      <c r="D27" s="2"/>
      <c r="E27" s="2"/>
      <c r="G27" s="2"/>
      <c r="H27" s="2"/>
      <c r="I27" s="2"/>
      <c r="J27" s="2"/>
    </row>
    <row r="28" spans="1:26" ht="13.5" customHeight="1">
      <c r="A28" s="2"/>
      <c r="B28" s="2"/>
      <c r="C28" s="2"/>
      <c r="D28" s="2"/>
      <c r="E28" s="2"/>
      <c r="G28" s="2"/>
      <c r="H28" s="2"/>
      <c r="I28" s="2"/>
      <c r="J28" s="2"/>
    </row>
    <row r="29" spans="1:26" ht="13.5" customHeight="1">
      <c r="A29" s="2"/>
      <c r="B29" s="2"/>
      <c r="C29" s="2"/>
      <c r="D29" s="2"/>
      <c r="E29" s="2"/>
      <c r="G29" s="2"/>
      <c r="H29" s="2"/>
      <c r="I29" s="2"/>
      <c r="J29" s="2"/>
    </row>
    <row r="30" spans="1:26" ht="13.5" customHeight="1">
      <c r="A30" s="2"/>
      <c r="B30" s="2"/>
      <c r="C30" s="2"/>
      <c r="D30" s="2"/>
      <c r="E30" s="2"/>
      <c r="G30" s="2"/>
      <c r="H30" s="2"/>
      <c r="I30" s="2"/>
      <c r="J30" s="2"/>
    </row>
    <row r="31" spans="1:26" ht="13.5" customHeight="1">
      <c r="A31" s="2"/>
      <c r="B31" s="2"/>
      <c r="C31" s="2"/>
      <c r="D31" s="2"/>
      <c r="E31" s="2"/>
      <c r="G31" s="2"/>
      <c r="H31" s="2"/>
      <c r="I31" s="2"/>
      <c r="J31" s="2"/>
    </row>
    <row r="32" spans="1:26"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7"/>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【時系列】全体計画例別葉6年</vt:lpstr>
      <vt:lpstr>【時系列】発行者別一覧</vt:lpstr>
      <vt:lpstr>内容項目名</vt:lpstr>
      <vt:lpstr>ご利用の留意点</vt:lpstr>
      <vt:lpstr>英語</vt:lpstr>
      <vt:lpstr>音楽</vt:lpstr>
      <vt:lpstr>家庭</vt:lpstr>
      <vt:lpstr>国語</vt:lpstr>
      <vt:lpstr>算数</vt:lpstr>
      <vt:lpstr>社会</vt:lpstr>
      <vt:lpstr>図画工作</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K-0553</cp:lastModifiedBy>
  <dcterms:modified xsi:type="dcterms:W3CDTF">2024-01-17T11:12:51Z</dcterms:modified>
</cp:coreProperties>
</file>