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32" activeTab="0"/>
  </bookViews>
  <sheets>
    <sheet name="【時系列】全体計画例別葉3年" sheetId="1" r:id="rId1"/>
    <sheet name="【時系列】発行者別一覧" sheetId="2" r:id="rId2"/>
    <sheet name="内容項目名" sheetId="3" r:id="rId3"/>
    <sheet name="ご利用の留意点" sheetId="4" r:id="rId4"/>
  </sheets>
  <externalReferences>
    <externalReference r:id="rId7"/>
  </externalReferences>
  <definedNames>
    <definedName name="_xlnm.Print_Area" localSheetId="0">'【時系列】全体計画例別葉3年'!$A$1:$O$20</definedName>
    <definedName name="_xlnm.Print_Titles" localSheetId="1">'【時系列】発行者別一覧'!$1:$1</definedName>
    <definedName name="音楽" localSheetId="2">'[1]【新内容項目別】発行者別一覧3年'!$V$8:$W$28</definedName>
    <definedName name="音楽">'【時系列】発行者別一覧'!$B$23:$M$24</definedName>
    <definedName name="国語" localSheetId="2">'[1]【新内容項目別】発行者別一覧3年'!$B$8:$F$28</definedName>
    <definedName name="国語">'【時系列】発行者別一覧'!$B$3:$M$7</definedName>
    <definedName name="算数" localSheetId="2">'[1]【新内容項目別】発行者別一覧3年'!$K$8:$P$28</definedName>
    <definedName name="算数">'【時系列】発行者別一覧'!$B$12:$M$17</definedName>
    <definedName name="社会" localSheetId="2">'[1]【新内容項目別】発行者別一覧3年'!$G$8:$J$28</definedName>
    <definedName name="社会">'【時系列】発行者別一覧'!$B$8:$M$11</definedName>
    <definedName name="図画工作" localSheetId="2">'[1]【新内容項目別】発行者別一覧3年'!$X$8:$Y$28</definedName>
    <definedName name="図画工作">'【時系列】発行者別一覧'!$B$25:$M$26</definedName>
    <definedName name="保健" localSheetId="2">'[1]【新内容項目別】発行者別一覧3年'!$AA$8:$AE$28</definedName>
    <definedName name="保健">'【時系列】発行者別一覧'!$B$28:$M$31</definedName>
    <definedName name="理科" localSheetId="2">'[1]【新内容項目別】発行者別一覧3年'!$Q$8:$U$28</definedName>
    <definedName name="理科">'【時系列】発行者別一覧'!$B$18:$M$22</definedName>
  </definedNames>
  <calcPr fullCalcOnLoad="1"/>
</workbook>
</file>

<file path=xl/sharedStrings.xml><?xml version="1.0" encoding="utf-8"?>
<sst xmlns="http://schemas.openxmlformats.org/spreadsheetml/2006/main" count="540" uniqueCount="402">
  <si>
    <t>国語</t>
  </si>
  <si>
    <t>算数</t>
  </si>
  <si>
    <t>音楽</t>
  </si>
  <si>
    <t>体育</t>
  </si>
  <si>
    <t>国語</t>
  </si>
  <si>
    <t>東京書籍</t>
  </si>
  <si>
    <t>学校図書</t>
  </si>
  <si>
    <t>三省堂</t>
  </si>
  <si>
    <t>教育出版</t>
  </si>
  <si>
    <t>光村図書</t>
  </si>
  <si>
    <t>社会</t>
  </si>
  <si>
    <t>社会</t>
  </si>
  <si>
    <t>算数</t>
  </si>
  <si>
    <t>大日本図書</t>
  </si>
  <si>
    <t>啓林館</t>
  </si>
  <si>
    <t>日本文教出版</t>
  </si>
  <si>
    <t>理科</t>
  </si>
  <si>
    <t>理科</t>
  </si>
  <si>
    <t>音楽</t>
  </si>
  <si>
    <t>光文書院</t>
  </si>
  <si>
    <t>保健</t>
  </si>
  <si>
    <t>道徳</t>
  </si>
  <si>
    <t>光文書院</t>
  </si>
  <si>
    <t>学研教育みらい</t>
  </si>
  <si>
    <t>日本文教出版</t>
  </si>
  <si>
    <t>教育芸術社</t>
  </si>
  <si>
    <t xml:space="preserve">
</t>
  </si>
  <si>
    <t>家庭・地域との連携</t>
  </si>
  <si>
    <t>総合的な学習の時間</t>
  </si>
  <si>
    <t>保健</t>
  </si>
  <si>
    <t>光文書院</t>
  </si>
  <si>
    <t>図画工作</t>
  </si>
  <si>
    <t>理科</t>
  </si>
  <si>
    <t>社会</t>
  </si>
  <si>
    <t>教科</t>
  </si>
  <si>
    <t>クラブ，児童会，委員会</t>
  </si>
  <si>
    <t>学級活動</t>
  </si>
  <si>
    <t>特別活動</t>
  </si>
  <si>
    <t>卒業証書授与式
修了式
離任式</t>
  </si>
  <si>
    <t>スケート大会
参観日
6年生を送る会</t>
  </si>
  <si>
    <t>始業式
避難訓練</t>
  </si>
  <si>
    <t>終業式</t>
  </si>
  <si>
    <t>参観日
宿泊学習</t>
  </si>
  <si>
    <t>音楽会
マラソン大会</t>
  </si>
  <si>
    <t>防犯教室
終業式</t>
  </si>
  <si>
    <t>修学旅行
プール開き</t>
  </si>
  <si>
    <t>遠足
運動会</t>
  </si>
  <si>
    <t>始業式
入学式
1年生を迎える会</t>
  </si>
  <si>
    <t>学校行事</t>
  </si>
  <si>
    <t>光文書院</t>
  </si>
  <si>
    <t>道徳</t>
  </si>
  <si>
    <t>３月</t>
  </si>
  <si>
    <t>２月</t>
  </si>
  <si>
    <t>１月</t>
  </si>
  <si>
    <t>12月</t>
  </si>
  <si>
    <t>11月</t>
  </si>
  <si>
    <t>10月</t>
  </si>
  <si>
    <t>９月</t>
  </si>
  <si>
    <t>７月</t>
  </si>
  <si>
    <t>６月</t>
  </si>
  <si>
    <t>５月</t>
  </si>
  <si>
    <t>４月</t>
  </si>
  <si>
    <t>身近な人々と協力し助け合う</t>
  </si>
  <si>
    <t>集団や社会のきまりを守る</t>
  </si>
  <si>
    <t>課題の内容</t>
  </si>
  <si>
    <t>学年の重点課題</t>
  </si>
  <si>
    <t>始業式
宿泊学習
陸上競技会
避難訓練</t>
  </si>
  <si>
    <t>開隆堂</t>
  </si>
  <si>
    <t>日本文教出版</t>
  </si>
  <si>
    <t>付録</t>
  </si>
  <si>
    <t>付録</t>
  </si>
  <si>
    <t>●友だち屋
Ｂ 友情，信頼
●電話のおじぎ
Ｂ 礼儀
●千ばづる
Ａ 正直，誠実</t>
  </si>
  <si>
    <t>●友だち屋
Ｂ 友情，信頼
●電話のおじぎ
Ｂ 礼儀
●千ばづる
Ａ 正直，誠実</t>
  </si>
  <si>
    <t>●目をさますたね
Ｄ 自然愛護
●清作のおてつだい
Ｃ 家族愛，家庭生活の充実
●心の優先席
Ｃ 規則の尊重
●はた・らく
Ｃ 勤労，公共の精神</t>
  </si>
  <si>
    <t>●目をさますたね
Ｄ 自然愛護
●清作のおてつだい
Ｃ 家族愛，家庭生活の充実
●心の優先席
Ｃ 規則の尊重
●はた・らく
Ｃ 勤労，公共の精神</t>
  </si>
  <si>
    <t>●ドンマイ！　ドンマイ！
Ｂ 相互理解，寛容
●わたしのしたこと
Ｂ 親切，思いやり
●いのちのまつり
Ｄ 生命の尊さ
● いただきます
Ｄ 生命の尊さ</t>
  </si>
  <si>
    <t>●キツネおどり
Ｃ 伝統と文化の尊重，国や郷土を愛する態度
●太郎のいどう教室
Ａ 節度，節制</t>
  </si>
  <si>
    <t>●キツネおどり
Ｃ 伝統と文化の尊重，国や郷土を愛する態度
●太郎のいどう教室
Ａ 節度，節制</t>
  </si>
  <si>
    <t>●世界一うつくしい体そうをめざして ―内村航平―
Ａ 個性の伸長
●ないた赤おに
Ｂ 友情，信頼
●うみねことたんぽぽ
Ｄ 生命の尊さ
●ぼくは　太郎山
Ｃ 伝統と文化の尊重，国や郷土を愛する態度</t>
  </si>
  <si>
    <t>●こまるのはだれ？ これでいいのかな？
Ｃ 規則の尊重
●みんなでつくろう！ がっきゅうルールブック
Ｃ 規則の尊重
●ぼくらは小さなかにはかせ
Ａ 希望と勇気，努力と強い意志
●わたしだって
Ｂ 相互理解，寛容</t>
  </si>
  <si>
    <t>●こまるのはだれ？ これでいいのかな？
Ｃ 規則の尊重
●みんなでつくろう！ がっきゅうルールブック
Ｃ 規則の尊重
●ぼくらは小さなかにはかせ
Ａ 希望と勇気，努力と強い意志
●わたしだって
Ｂ 相互理解，寛容</t>
  </si>
  <si>
    <t>●花さき山
Ｄ 感動，畏敬の念
●思い切って言ったらどうなるの？
Ａ 善悪の判断，自律，自由と責任
●いちょうの木をまもるために
Ｃ よりよい学校生活，集団生活の充実
●ぼく知らなかったよ
Ｂ 感謝</t>
  </si>
  <si>
    <t>●花さき山
Ｄ 感動，畏敬の念
●思い切って言ったらどうなるの？
Ａ 善悪の判断，自律，自由と責任
●いちょうの木をまもるために
Ｃ よりよい学校生活，集団生活の充実
●ぼく知らなかったよ
Ｂ 感謝</t>
  </si>
  <si>
    <t>●お母さん，かぜでねこむ ―ちびまる子ちゃん―
Ｃ 家族愛，家庭生活の充実
●生きたれいぎ
Ｂ 礼儀</t>
  </si>
  <si>
    <t>●お母さん，かぜでねこむ ―ちびまる子ちゃん―
Ｃ 家族愛，家庭生活の充実
●生きたれいぎ
Ｂ 礼儀</t>
  </si>
  <si>
    <t>●うわさ話・つらい気もち
Ａ 善悪の判断，自律，自由と責任
●おばあちゃんのおせち
Ｂ 感謝</t>
  </si>
  <si>
    <t>●うわさ話・つらい気もち
Ａ 善悪の判断，自律，自由と責任
●おばあちゃんのおせち
Ｂ 感謝</t>
  </si>
  <si>
    <t>●四人五きゃく
Ｃ よりよい学校生活，集団生活の充実
●きょうりょくクラス
Ｂ 友情，信頼
●やくそくだもん
Ｃ 規則の尊重
●赤い灯　ゆれろ
Ｂ 友情，信頼</t>
  </si>
  <si>
    <t>●お日さまの心で
Ｃ 公正，公平，社会正義
●海をわたるランドセル
Ｃ 国際理解，国際親善</t>
  </si>
  <si>
    <t>●お日さまの心で
Ｃ 公正，公平，社会正義
●海をわたるランドセル
Ｃ 国際理解，国際親善</t>
  </si>
  <si>
    <t>●台風の日
Ａ 節度，節制
●おばあちゃんのコースター
Ｂ 親切，思いやり
●こまったときは，おたがいさま
Ｃ 伝統と文化の尊重，国や郷土を愛する態度
●命どぅたから
Ｄ 生命の尊さ
●ヨシノボリ
Ｄ 自然愛護</t>
  </si>
  <si>
    <t>●台風の日
Ａ 節度，節制
●おばあちゃんのコースター
Ｂ 親切，思いやり
●こまったときは，おたがいさま
Ｃ 伝統と文化の尊重，国や郷土を愛する態度
●命どぅたから
Ｄ 生命の尊さ
●ヨシノボリ
Ｄ 自然愛護</t>
  </si>
  <si>
    <t>●学級の旗を作ろう
Ｃ よりよい学校生活，集団生活の充実</t>
  </si>
  <si>
    <t>●学級目標を決めよう
Ｃ よりよい学校生活，集団生活の充実
●係を決めよう
Ｃ 勤労，公共の精神</t>
  </si>
  <si>
    <t>●係活動を見直そう
Ｃ 勤労，公共の精神</t>
  </si>
  <si>
    <t>●全校集会
Ｃ よりよい学校生活，集団生活の充実</t>
  </si>
  <si>
    <t>●1学期を振り返ろう
Ａ 節度，節制
●夏休みの計画を立てよう
Ａ 希望と勇気，努力と強い意志</t>
  </si>
  <si>
    <t>●夏休みを振り返ろう
Ａ 節度，節制
●2学期の目標を立てよう
Ａ 希望と勇気，努力と強い意志</t>
  </si>
  <si>
    <t xml:space="preserve">●学級文庫を活用しよう
Ａ 希望と勇気，努力と強い意志
</t>
  </si>
  <si>
    <t>●学級スポーツ大会をしよう
Ｂ 友情，信頼</t>
  </si>
  <si>
    <t>●2学期を振り返ろう
Ａ 節度，節制
●冬休みの計画を立てよう
Ａ 希望と勇気，努力と強い意志</t>
  </si>
  <si>
    <t>●3学期の目標を立てよう
Ａ 希望と勇気，努力と強い意志</t>
  </si>
  <si>
    <t>●1年間の活動のまとめ
Ａ 希望と勇気，努力と強い意志</t>
  </si>
  <si>
    <t>●全校集会
Ｃ よりよい学校生活，集団生活の充実</t>
  </si>
  <si>
    <t>●6年生を送る会の準備をしよう
Ｃ よりよい学校生活，集団生活の充実</t>
  </si>
  <si>
    <t>●クラブ見学会
Ａ 個性の伸長</t>
  </si>
  <si>
    <t xml:space="preserve">●1年間を振り返ろう
Ａ 節度，節制
</t>
  </si>
  <si>
    <t xml:space="preserve">●わにのおじいさんのたから物
Ｄ 感動，畏敬の念
</t>
  </si>
  <si>
    <t>●せんりつと音色
Ｄ 感動，畏敬の念</t>
  </si>
  <si>
    <t>●音楽のききどころ
Ｄ 感動，畏敬の念</t>
  </si>
  <si>
    <t>●春のしぜんにとびだそう
Ｄ 自然愛護</t>
  </si>
  <si>
    <t>●しぜんのかんさつ
Ｄ 自然愛護</t>
  </si>
  <si>
    <t xml:space="preserve">●どれぐらい育ったかな
Ｄ 生命の尊さ
Ｄ 自然愛護
●こん虫を調べよう
Ｄ 生命の尊さ
Ｄ 自然愛護
</t>
  </si>
  <si>
    <t>●花がさいたよ
Ｄ 生命の尊さ
Ｄ 自然愛護</t>
  </si>
  <si>
    <t>●しぜんのかんさつをしよう
Ｄ 自然愛護
●植物をそだてよう（1）たねまき
Ｄ 自然愛護
Ｄ 生命の尊さ</t>
  </si>
  <si>
    <t>●こん虫をそだてよう
Ｄ 自然愛護
Ｄ 生命の尊さ</t>
  </si>
  <si>
    <t>●植物をそだてよう（3）花
Ｄ 自然愛護
Ｄ 生命の尊さ</t>
  </si>
  <si>
    <t xml:space="preserve">●動物のすみかをしらべよう
Ｄ 自然愛護
●植物をそだてよう（4）花がさいたあと
Ｄ 自然愛護
Ｄ 生命の尊さ
</t>
  </si>
  <si>
    <t>●植物を育てよう
Ｄ 自然愛護
Ｄ 生命の尊さ
●かげと太陽
Ｄ 自然愛護</t>
  </si>
  <si>
    <t>●ぐんぐんのびろ
Ｄ 自然愛護
Ｄ 生命の尊さ
●チョウを育てよう
Ｄ 自然愛護
Ｄ 生命の尊さ</t>
  </si>
  <si>
    <t>●こん虫を調べよう
Ｄ 自然愛護
●実ができるころ
Ｄ 自然愛護
Ｄ 生命の尊さ</t>
  </si>
  <si>
    <t>●生き物をさがそう
Ｄ 自然愛護
●植物を育てよう
Ｄ 自然愛護
Ｄ 生命の尊さ</t>
  </si>
  <si>
    <t>●チョウを育てよう
Ｄ 自然愛護
Ｄ 生命の尊さ</t>
  </si>
  <si>
    <t xml:space="preserve">●葉を出したあとの植物
Ｄ 自然愛護
Ｄ 生命の尊さ
</t>
  </si>
  <si>
    <t>●花をさかせたあとの植物
Ｄ 自然愛護
Ｄ 生命の尊さ
●こん虫調べ
Ｄ 自然愛護</t>
  </si>
  <si>
    <t>●身近なしぜんのかんさつ
Ｄ 自然愛護
●たねをまこう
Ｄ 自然愛護
Ｄ 生命の尊さ</t>
  </si>
  <si>
    <t>●チョウを育てよう
Ｄ 自然愛護
Ｄ 生命の尊さ</t>
  </si>
  <si>
    <t>●じしゃくにつけよう
Ａ 善悪の判断，自律，自由と責任</t>
  </si>
  <si>
    <t>●じしゃくのふしぎをしらべよう
Ａ 善悪の判断，自律，自由と責任</t>
  </si>
  <si>
    <t>●じしゃくのひみつ
Ａ 善悪の判断，自律，自由と責任</t>
  </si>
  <si>
    <t>●「わたしのベストブック」を作ろう
Ａ 個性の伸長</t>
  </si>
  <si>
    <t>●つくってあそぼう
Ａ 個性の伸長
●物の重さをくらべよう
Ａ 善悪の判断，自律，自由と責任
Ａ 個性の伸長</t>
  </si>
  <si>
    <t>●おもちゃショーをひらこう
Ａ 個性の伸長</t>
  </si>
  <si>
    <t>●作って遊ぼう
Ａ 個性の伸長</t>
  </si>
  <si>
    <t>●出かけよう　しぜんの中へ
Ａ 個性の伸長
Ｄ 自然愛護</t>
  </si>
  <si>
    <t>●おもちゃランドへようこそ
Ａ 個性の伸長</t>
  </si>
  <si>
    <t>●明るい歌声をひびかせよう
Ａ 正直，誠実
Ａ 個性の伸長</t>
  </si>
  <si>
    <t>●拍のながれにのって　リズムをかんじとろう
Ａ 個性の伸長</t>
  </si>
  <si>
    <t>●せんりつのとくちょうをかんじとろう
Ａ 個性の伸長</t>
  </si>
  <si>
    <t>●いろいろな　音のひびきをかんじとろう
Ａ 個性の伸長</t>
  </si>
  <si>
    <t>●音を合わせて楽しもう
Ａ 個性の伸長</t>
  </si>
  <si>
    <t xml:space="preserve">●絵の具と水のハーモニー
Ａ 個性の伸長
</t>
  </si>
  <si>
    <t>●にぎって，ひねって，ひらめいて
Ａ 個性の伸長</t>
  </si>
  <si>
    <t>●こんにちは，ふわふわさん
Ａ 個性の伸長
●にじんで広がる色の世界
Ａ 個性の伸長</t>
  </si>
  <si>
    <t>●でこぼこもようのなかまたち
Ａ 個性の伸長</t>
  </si>
  <si>
    <t>●にこにこべんとう　ペタンコランチ
Ａ 個性の伸長
●くつ下や手ぶくろにまほうをかけると
Ａ 個性の伸長</t>
  </si>
  <si>
    <t>●色・形　いい感じ！
Ａ 個性の伸長
●切ってかき出しくっつけて
Ａ 個性の伸長
●ふんわりふわふわ
Ａ 正直，誠実
Ａ 個性の伸長</t>
  </si>
  <si>
    <t>●立ち上がった絵のせかい
Ａ 個性の伸長
●カラフルフレンド
Ａ 個性の伸長</t>
  </si>
  <si>
    <t>●うれしかったあの気もち
Ａ 正直，誠実
Ａ 個性の伸長</t>
  </si>
  <si>
    <t>●ゴムの力で（選択）とことこ/クルクル
Ａ 個性の伸長</t>
  </si>
  <si>
    <t>●ねん土マイタウン
Ａ 個性の伸長
●いろいろうつして
Ａ 個性の伸長</t>
  </si>
  <si>
    <t>●たねをまこう
Ａ 希望と勇気，努力と強い意志
Ｄ 生命の尊さ
Ｄ 自然愛護
●チョウを育てよう
Ａ 希望と勇気，努力と強い意志
Ｄ 生命の尊さ
Ｄ 自然愛護</t>
  </si>
  <si>
    <t xml:space="preserve">●こん虫のかんさつ
Ａ 希望と勇気，努力と強い意志
Ｄ 自然愛護
</t>
  </si>
  <si>
    <t xml:space="preserve">●すてきな声で
Ａ 希望と勇気，努力と強い意志
Ａ 正直，誠実
</t>
  </si>
  <si>
    <t>●リコーダーと　なかよし
Ａ 希望と勇気，努力と強い意志</t>
  </si>
  <si>
    <t>●けんこうな生活
Ａ 節度，節制
Ｂ 感謝</t>
  </si>
  <si>
    <t>●毎日の生活とけんこう
Ａ 節度，節制
Ｂ 感謝</t>
  </si>
  <si>
    <t>●毎日の生活と健康
Ａ 節度，節制
Ｂ 感謝</t>
  </si>
  <si>
    <t>●はりねずみと金貨
Ｂ 親切，思いやり
Ｂ 友情，信頼
Ｂ 感謝</t>
  </si>
  <si>
    <t>●あらしの夜に
Ｂ 友情，信頼
●おもしろさを話し合おう
Ａ 正直，誠実
Ｂ 友情，信頼</t>
  </si>
  <si>
    <t>●心をとどけよう，受け止めよう
Ｂ 親切，思いやり
Ｂ 友情，信頼
●冬眠する動物たち
Ｄ 自然愛護
●言葉のおもしろさを楽しもう
Ａ 正直，誠実
Ａ 個性の伸長</t>
  </si>
  <si>
    <t>●「聞き取りクイズ」をしよう
Ａ 個性の伸長
Ｂ 友情，信頼
●白い花びら
Ｂ 友情，信頼
Ｄ 感動，畏敬の念
●「発見ノート」をつくろう
Ａ 希望と勇気，努力と強い意志</t>
  </si>
  <si>
    <t>●いろいろな手紙を書こう
Ｂ 礼儀
●見学したことを知らせよう
Ｂ 礼儀
●インタビューをしよう
Ｂ 礼儀
●わすれられないおくりもの
Ｂ 友情，信頼
Ｂ 感謝
Ｄ 生命の尊さ</t>
  </si>
  <si>
    <t>●だんだんだんボール
Ａ 個性の伸長
Ｂ 友情，信頼
●タイヤをつけて出発進行!!
Ａ 個性の伸長</t>
  </si>
  <si>
    <t>●切ってつないで大へんしん！（選択）ボール紙で/だんボールで
Ａ 個性の伸長
Ｂ 友情，信頼
●これにえがいたら
Ａ 個性の伸長</t>
  </si>
  <si>
    <t>●まほうのとびらをあけると
Ａ 個性の伸長
Ｂ 友情，信頼</t>
  </si>
  <si>
    <t>●リズムダンス＋ちびっこ忍者の対決！（表現）
Ｂ 友情，信頼</t>
  </si>
  <si>
    <t>●気持ちをつたえる話し方・聞き方
Ｂ 礼儀
Ｂ 親切，思いやり
Ｂ 相互理解，寛容
●のらねこ
Ｂ 友情，信頼
Ｄ 自然愛護</t>
  </si>
  <si>
    <t>●すいせんのラッパ
Ｂ 親切，思いやり
Ｄ 自然愛護
●自分をしょうかいしよう
Ａ 個性の伸長
Ｂ 友情，信頼
Ｂ 相互理解，寛容
●国語辞典のつかい方を知ろう
Ｃ 規則の尊重
●自然のかくし絵
Ｄ 自然愛護</t>
  </si>
  <si>
    <t xml:space="preserve">●漢字の組み立てと意味を考えよう
Ｃ 規則の尊重
●インタビューしてメモを取ろう
Ａ 個性の伸長
Ｂ 礼儀
●調べて書こう，わたしのレポート
Ａ 正直，誠実
Ａ 個性の伸長
</t>
  </si>
  <si>
    <t>●紙ひこうき/夕日がせなかをおしてくる
Ａ 個性の伸長
Ｄ 自然愛護
●「ほけんだより」を読みくらべよう
Ａ 個性の伸長
Ｃ 規則の尊重
●心にのこったことを
Ａ 個性の伸長
Ｃ 規則の尊重</t>
  </si>
  <si>
    <t>●引用
Ｃ 規則の尊重
●にせてだます
Ａ 個性の伸長
Ｄ 自然愛護
●合図としるし
Ａ 節度，節制
Ｃ 規則の尊重</t>
  </si>
  <si>
    <t>●文章のまとまりと分かりやすさ
Ｃ 規則の尊重
●わたし・ぼくの「すきなこと」「とく意わざ」しょうかい
Ａ 個性の伸長
Ｂ 友情，信頼
Ｂ 相互理解，寛容</t>
  </si>
  <si>
    <t xml:space="preserve">●小さなできごと
Ｂ 友情，信頼
●米と麦
Ｄ 自然愛護
●本をさがそう
Ｃ 規則の尊重
●あんないの手紙を書こう
Ｂ 礼儀
</t>
  </si>
  <si>
    <t>●声を合わせて楽しく読もう
Ａ 正直，誠実
●自分を見つめて
Ａ 個性の伸長
●国語じてんをつかおう
Ｃ 規則の尊重</t>
  </si>
  <si>
    <t xml:space="preserve">●わすれられないおくり物
Ｂ 友情，信頼
Ｂ 感謝
Ｄ 生命の尊さ
●漢字じてんを引いてみよう
Ｃ 規則の尊重
●「農業」をする魚
Ａ 希望と勇気，努力と強い意志
Ｄ 自然愛護
●まとめた言葉
Ｃ 規則の尊重
●こそあど言葉
Ｃ 規則の尊重
</t>
  </si>
  <si>
    <t xml:space="preserve">●国語辞典の引き方
Ｃ 規則の尊重
●めだか
Ｄ 自然愛護
●本で調べよう
Ａ 希望と勇気，努力と強い意志
Ｃ 規則の尊重
●生き物のとくちょうをくらべて書こう
Ａ 希望と勇気，努力と強い意志
Ａ 個性の伸長
Ｄ 自然愛護
</t>
  </si>
  <si>
    <t xml:space="preserve">●ありの行列
Ａ 希望と勇気，努力と強い意志
Ｄ 自然愛護
●しりょうから分かる，小学生のこと
Ｂ 親切，思いやり
Ｃ 規則の尊重
</t>
  </si>
  <si>
    <t>●かけ算
Ａ 個性の伸長
Ｃ 規則の尊重
●時こくと時間のもとめ方
Ｃ 規則の尊重</t>
  </si>
  <si>
    <t xml:space="preserve">●長いものの長さのはかり方
Ｃ 規則の尊重
●わり算
Ｃ 規則の尊重
</t>
  </si>
  <si>
    <t>●たし算とひき算の筆算
Ｃ 規則の尊重</t>
  </si>
  <si>
    <t>●暗算
Ａ 個性の伸長
●あまりのあるわり算
Ｃ 規則の尊重</t>
  </si>
  <si>
    <t>●大きい数のしくみ
Ｃ 規則の尊重
●かけ算の筆算(1)
Ｃ 規則の尊重</t>
  </si>
  <si>
    <t>●小数
Ｃ 規則の尊重</t>
  </si>
  <si>
    <t>●重さのたんいとはかり方
Ｃ 規則の尊重
●円と球
Ｃ 規則の尊重</t>
  </si>
  <si>
    <t>●分数
Ｃ 規則の尊重</t>
  </si>
  <si>
    <t>●□を使った式
Ａ 個性の伸長
Ｃ 規則の尊重
●かけ算の筆算(2)
Ｃ 規則の尊重</t>
  </si>
  <si>
    <t>●三角形
Ｃ 規則の尊重</t>
  </si>
  <si>
    <t>●３けたや４けたのたし算とひき算
Ｃ 規則の尊重
●かけ算
Ａ 個性の伸長
Ｃ 規則の尊重</t>
  </si>
  <si>
    <t>●時こくと時間
Ｃ 規則の尊重
●かけ算の筆算
Ｃ 規則の尊重</t>
  </si>
  <si>
    <t>●ぼうグラフと表
Ａ 希望と勇気，努力と強い意志
Ｃ 規則の尊重
●わり算
Ｃ 規則の尊重</t>
  </si>
  <si>
    <t>●分数
Ｃ 規則の尊重
●円と球
Ａ 個性の伸長
Ｃ 規則の尊重</t>
  </si>
  <si>
    <t>●いろいろなわり算
Ａ 個性の伸長
Ｃ 規則の尊重
●長さ
Ａ 個性の伸長
Ｃ 規則の尊重
●小数
Ｃ 規則の尊重</t>
  </si>
  <si>
    <t>●重さの単位
Ｃ 規則の尊重</t>
  </si>
  <si>
    <t>●10000より大きい数
Ｃ 規則の尊重</t>
  </si>
  <si>
    <t>●２けたのかずをかける計算
Ａ 個性の伸長
Ｃ 規則の尊重
●二等辺三角形と正三角形
Ａ 個性の伸長
Ｃ 規則の尊重</t>
  </si>
  <si>
    <t>●□を使った式
Ａ 個性の伸長
Ｃ 規則の尊重</t>
  </si>
  <si>
    <t>●かけ算
Ｃ 規則の尊重
●計算のしかたを考えよう
Ａ 個性の伸長
Ｂ 友情，信頼
Ｂ 相互理解，寛容
●時こくと時間
Ｃ 規則の尊重</t>
  </si>
  <si>
    <t>●わり算
Ｃ 規則の尊重
●あまりのあるわり算
Ｃ 規則の尊重</t>
  </si>
  <si>
    <t>●たし算とひき算
Ｃ 規則の尊重</t>
  </si>
  <si>
    <t>●表とグラフ
Ｃ 規則の尊重</t>
  </si>
  <si>
    <t>●かけ算の筆算
Ｃ 規則の尊重
●大きい数
Ｃ 規則の尊重</t>
  </si>
  <si>
    <t>●長さ
Ｃ 規則の尊重
●円と球
Ａ 個性の伸長
Ｃ 規則の尊重</t>
  </si>
  <si>
    <t xml:space="preserve">●小数
Ｃ 規則の尊重
●三角形
Ａ 個性の伸長
Ｃ 規則の尊重
</t>
  </si>
  <si>
    <t>●２けたのかけ算
Ａ 個性の伸長
Ｃ 規則の尊重
●分数
Ｃ 規則の尊重</t>
  </si>
  <si>
    <t>●重さ
Ｃ 規則の尊重
●□を使った式
Ｃ 規則の尊重</t>
  </si>
  <si>
    <t>●かけ算のきまり
Ｃ 規則の尊重
●たし算とひき算
Ａ 個性の伸長
Ｃ 規則の尊重</t>
  </si>
  <si>
    <t>●時刻と時間
Ｃ 規則の尊重
●わり算
Ｃ 規則の尊重</t>
  </si>
  <si>
    <t>●長さ
Ｃ 規則の尊重
●表と棒グラフ
Ａ 希望と勇気，努力と強い意志
Ｃ 規則の尊重</t>
  </si>
  <si>
    <t>●あまりのある計算
Ｃ 規則の尊重</t>
  </si>
  <si>
    <t>●10000より大きい数
Ｃ 規則の尊重
●円と球
Ｃ 規則の尊重
●かけ算とわり算の図
Ｃ 規則の尊重</t>
  </si>
  <si>
    <t>●かけ算の筆算（1）
Ｃ 規則の尊重
●重さ
Ｃ 規則の尊重</t>
  </si>
  <si>
    <t>●分数
Ｃ 規則の尊重</t>
  </si>
  <si>
    <t>●三角形
Ｃ 規則の尊重</t>
  </si>
  <si>
    <t>●小数
Ｃ 規則の尊重</t>
  </si>
  <si>
    <t>●かけ算の筆算（２）
Ｃ 規則の尊重
●□を使った式と図
Ｃ 規則の尊重</t>
  </si>
  <si>
    <t>●九九の表とかけ算
Ｃ 規則の尊重
●わり算
Ｃ 規則の尊重</t>
  </si>
  <si>
    <t>●円と球
Ｃ 規則の尊重</t>
  </si>
  <si>
    <t>●かくれた数はいくつ（1）
Ｃ 規則の尊重
●たし算とひき算の筆算
Ｃ 規則の尊重
●一億までの数
Ｃ 規則の尊重</t>
  </si>
  <si>
    <t>●時間と長さ
Ｃ 規則の尊重
●あまりのあるわり算
Ｃ 規則の尊重</t>
  </si>
  <si>
    <t>●かくれた数はいくつ（2）
Ｃ 規則の尊重
●三角形
Ｃ 規則の尊重
●何倍でしょう
Ｃ 規則の尊重
●1けたをかけるかけ算の筆算
Ｃ 規則の尊重</t>
  </si>
  <si>
    <t>●重さ
Ｃ 規則の尊重</t>
  </si>
  <si>
    <t>●べつべつに，いっしょに
Ｃ 規則の尊重
●表とグラフ
Ｃ 規則の尊重
●小数
Ｃ 規則の尊重</t>
  </si>
  <si>
    <t>●2けたをかけるかけ算の筆算
Ｃ 規則の尊重</t>
  </si>
  <si>
    <t>●かけ算
Ｃ 規則の尊重
●わり算
Ｃ 規則の尊重</t>
  </si>
  <si>
    <t>●円と球
Ｃ 規則の尊重
●時間の計算と短い時間
Ｃ 規則の尊重</t>
  </si>
  <si>
    <t>●たし算とひき算
Ｃ 規則の尊重
●ぼうグラフ
Ｃ 規則の尊重</t>
  </si>
  <si>
    <t>●大きい数
Ｃ 規則の尊重
●あまりのあるわり算
Ｃ 規則の尊重</t>
  </si>
  <si>
    <t>●長さ
Ｃ 規則の尊重
●かけ算の筆算（1）
Ｃ 規則の尊重</t>
  </si>
  <si>
    <t>●大きい数のわり算
Ｃ 規則の尊重
●小数
Ｃ 規則の尊重
●三角形と角
Ｃ 規則の尊重</t>
  </si>
  <si>
    <t>●分数
Ｃ 規則の尊重
●重さ
Ｃ 規則の尊重</t>
  </si>
  <si>
    <t>●かけ算の筆算（２）
Ｃ 規則の尊重
●□を使った式
Ｃ 規則の尊重</t>
  </si>
  <si>
    <t>●明かりをつけよう
Ａ 善悪の判断，自律，自由と責任
Ｃ 規則の尊重</t>
  </si>
  <si>
    <t>●豆電球にあかりをつけよう
Ａ 善悪の判断，自律，自由と責任
Ｃ 規則の尊重</t>
  </si>
  <si>
    <t>●ものの重さを調べよう
Ａ 善悪の判断，自律，自由と責任
Ｃ 規則の尊重</t>
  </si>
  <si>
    <t>●ものと重さ
Ａ 善悪の判断，自律，自由と責任
Ｃ 規則の尊重</t>
  </si>
  <si>
    <t>●電気の通り道
Ａ 善悪の判断，自律，自由と責任
Ｃ 規則の尊重</t>
  </si>
  <si>
    <t>●じしゃく
Ａ 善悪の判断，自律，自由と責任
Ｃ 規則の尊重</t>
  </si>
  <si>
    <t>●電気で明かりをつけよう
Ａ 善悪の判断，自律，自由と責任
Ｃ 規則の尊重</t>
  </si>
  <si>
    <t>●じしゃくのふしぎ
Ａ 善悪の判断，自律，自由と責任
Ｃ 規則の尊重</t>
  </si>
  <si>
    <t>●ものと重さ
Ａ 善悪の判断，自律，自由と責任
Ｃ 規則の尊重</t>
  </si>
  <si>
    <t xml:space="preserve">●くり返し重ねて
Ａ 希望と勇気，努力と強い意志
Ｃ 規則の尊重
</t>
  </si>
  <si>
    <t xml:space="preserve">●ひみつのへんしんショー
Ａ 個性の伸長
●のこぎりひいて，ザク，ザク，ザク
Ａ 個性の伸長
Ｃ 規則の尊重
</t>
  </si>
  <si>
    <t>●体ほぐしの運動
●多様な動きをつくる運動
Ｂ 友情，信頼
Ｃ 規則の尊重</t>
  </si>
  <si>
    <t>●鉄棒運動
●リングゲーム（ゴール型）
Ｂ 友情，信頼
Ｃ 規則の尊重</t>
  </si>
  <si>
    <t>●マット運動
Ｂ 友情，信頼
Ｃ 規則の尊重</t>
  </si>
  <si>
    <t>●浮く・泳ぐ運動
Ｂ 友情，信頼
Ｃ 規則の尊重</t>
  </si>
  <si>
    <t>●リズムダンス
●体ほぐしの運動
●多様な動きをつくる運動
Ｂ 友情，信頼
Ｃ 規則の尊重</t>
  </si>
  <si>
    <t>●鉄棒運動
●かけっこ・リレー
●走り幅とび
Ｂ 友情，信頼
Ｃ 規則の尊重</t>
  </si>
  <si>
    <t>●とび箱運動
Ｂ 友情，信頼
Ｃ 規則の尊重</t>
  </si>
  <si>
    <t>●サーカスのライオン
Ｂ 親切，思いやり
Ｃ 公正，公平，社会正義
Ｄ 感動，畏敬の念
●人物を考えて書こう
Ａ 個性の伸長
●ようすをくわしく表そう
Ａ 個性の伸長
Ｃ 規則の尊重</t>
  </si>
  <si>
    <t>●話したいな，うれしかったこと
Ｂ 友情，信頼
●ゆすげ村の小さな旅館
Ｂ 親切，思いやり
Ｂ 感謝
Ｃ 勤労，公共の精神</t>
  </si>
  <si>
    <t>●本のポップを作ろう
Ａ 個性の伸長
Ｃ 勤労，公共の精神
●写真が動き出す
Ａ 個性の伸長</t>
  </si>
  <si>
    <t xml:space="preserve">●店で働く人と仕事
Ｂ 感謝
Ｃ 勤労，公共の精神
</t>
  </si>
  <si>
    <t xml:space="preserve">●工場で働く人と仕事
Ｂ 感謝
Ｃ 勤労，公共の精神
</t>
  </si>
  <si>
    <t>●店ではたらく人びとの仕事
Ｂ 礼儀
Ｂ 感謝
Ｃ 勤労，公共の精神</t>
  </si>
  <si>
    <t>●工場ではたらく人びとの仕事
Ｂ 礼儀
Ｂ 感謝
Ｃ 勤労，公共の精神</t>
  </si>
  <si>
    <t>●モチモチの木
Ａ 善悪の判断，自律，自由と責任
Ｃ 家族愛，家庭生活の充実
●わたしの三大ニュース
Ａ 個性の伸長</t>
  </si>
  <si>
    <t>●クラスレクリエーションをしよう
Ｂ 友情，信頼
Ｃ 公正，公平，社会正義
Ｃ よりよい学校生活，集団生活の充実
●見たこと，感じたこと
Ａ 正直，誠実
Ａ 個性の伸長
Ｄ 自然愛護
●モチモチの木
Ａ 善悪の判断，自律，自由と責任
Ｃ 家族愛，家庭生活の充実</t>
  </si>
  <si>
    <t>●ピータイルねこ
Ａ 節度，節制
Ｃ 勤労，公共の精神
Ｃ よりよい学校生活，集団生活の充実
●言葉のなかま分け
Ｃ 規則の尊重</t>
  </si>
  <si>
    <t>●よりよいクラスを作ろう
Ｃ よりよい学校生活，集団生活の充実
●漢字の組み立て
Ｃ 規則の尊重
●図かんでしらべよう
Ｃ 規則の尊重</t>
  </si>
  <si>
    <t>●クラスのことを調べよう
Ｃ よりよい学校生活，集団生活の充実
●南の島へようこそ
Ｂ 親切，思いやり</t>
  </si>
  <si>
    <t>●おにたのぼうし
Ａ 善悪の判断，自律，自由と責任
Ｂ 親切，思いやり
Ｃ 公正，公平，社会正義
●三年生は楽しいよ
Ｃ よりよい学校生活，集団生活の充実</t>
  </si>
  <si>
    <t>●はっとしたことを詩に書こう
Ａ 個性の伸長
●係の活動について考えよう
Ｂ 友情，信頼
Ｃ よりよい学校生活，集団生活の充実
●モチモチの木
Ａ 善悪の判断，自律，自由と責任
Ｃ 家族愛，家庭生活の充実</t>
  </si>
  <si>
    <t>●強く心にのこっていることを
Ｃ 家族愛，家庭生活の充実
Ｃ よりよい学校生活，集団生活の充実
●おにたのぼうし
Ａ 善悪の判断，自律，自由と責任
Ｂ 親切，思いやり
Ｃ 公正，公平，社会正義</t>
  </si>
  <si>
    <t>●わたしと小鳥とすずと/山のてっぺん
Ａ 個性の伸長
Ｃ 公正，公平，社会正義
●つたえよう，楽しい学校生活
Ｃ よりよい学校生活，集団生活の充実
●へんとつくり
Ｃ 規則の尊重</t>
  </si>
  <si>
    <t>●俳句に親しもう
Ｃ 伝統と文化の尊重，国や郷土を愛する態度
●本は友だち
Ａ 個性の伸長</t>
  </si>
  <si>
    <t>●グループで話し合おう
Ｂ 友情，信頼
Ｂ 相互理解，寛容
Ｃ 規則の尊重
●慣用句を使おう
Ｃ 伝統と文化の尊重，国や郷土を愛する態度
●案内の手紙を書こう
Ｂ 礼儀
Ｂ 親切，思いやり
Ｃ 規則の尊重
●もうどう犬の訓練
Ｂ 親切，思いやり</t>
  </si>
  <si>
    <t xml:space="preserve">●漢字の表す意味を考えよう
Ｃ 規則の尊重
●町について調べてしょうかいしよう
Ｂ 礼儀
Ｃ 伝統と文化の尊重，国や郷土を愛する態度
●理由が分かるように書こう
Ｂ 親切，思いやり
Ｃ 規則の尊重
●いろいろなつたえ方を知ろう
Ａ 個性の伸長
Ｃ 規則の尊重
●モチモチの木
Ａ 善悪の判断，自律，自由と責任
Ｃ 家族愛，家庭生活の充実
</t>
  </si>
  <si>
    <t>●コロコロ・スピーチ
Ｂ 友情，信頼
●三まいのおふだ
Ｃ 伝統と文化の尊重，国や郷土を愛する態度
●つり橋わたれ
Ａ 正直，誠実
Ｂ 友情，信頼
Ｂ 相互理解，寛容
Ｃ 公正，公平，社会正義</t>
  </si>
  <si>
    <t xml:space="preserve">●うち　知ってんねん/夕日がせなかをおしてくる
Ａ 節度，節制
Ａ 希望と勇気，努力と強い意志
Ｂ 友情，信頼
●俳句
Ａ 個性の伸長
Ｃ 伝統と文化の尊重，国や郷土を愛する態度
●あんないじょうを書こう
Ｂ 礼儀
●見てきたことを新聞にまとめよう
Ｃ 勤労，公共の精神
Ｃ 伝統と文化の尊重，国や郷土を愛する態度
</t>
  </si>
  <si>
    <t xml:space="preserve">●考えを広げよう，まとめよう
Ａ 個性の伸長
Ｃ 規則の尊重
●遊びをくらべよう
Ａ 希望と勇気，努力と強い意志
Ｃ 規則の尊重
Ｃ 伝統と文化の尊重，国や郷土を愛する態度
</t>
  </si>
  <si>
    <t>●カルタを作ろう
Ｃ 伝統と文化の尊重，国や郷土を愛する態度</t>
  </si>
  <si>
    <t>●身ぶりのはたらき
Ｂ 礼儀
●昔のことを聞いてきました
Ｂ 礼儀
Ｃ 伝統と文化の尊重，国や郷土を愛する態度
●くわしくする言葉
Ｃ 規則の尊重
●いのち
Ｄ 生命の尊さ</t>
  </si>
  <si>
    <t>●俳句に親しむ
Ｃ 伝統と文化の尊重，国や郷土を愛する態度
●たからものをしょうかいしよう
Ａ 個性の伸長</t>
  </si>
  <si>
    <t xml:space="preserve">●夕日がせなかをおしてくる/ゆうひのてがみ/いちばんぼし
Ｄ 自然愛護
Ｄ 感動，畏敬の念
●文の組み立て
Ｃ 規則の尊重
●どちらが生たまごでしょう
Ｄ 生命の尊さ
●町の行事について調べよう
Ｃ 伝統と文化の尊重，国や郷土を愛する態度
</t>
  </si>
  <si>
    <t>●きつつきの商売
Ｄ 自然愛護
●国語辞典のつかい方
Ｃ 規則の尊重
●漢字の音と訓
Ｃ 伝統と文化の尊重，国や郷土を愛する態度
●きせつの言葉１　春の楽しみ
Ｃ 伝統と文化の尊重，国や郷土を愛する態度
Ｄ 自然愛護</t>
  </si>
  <si>
    <t>●よい聞き手になろう
Ｂ 親切，思いやり
●きちんとつたえるために
Ｂ 親切，思いやり
●こそあど言葉
Ａ 個性の伸長
Ｃ 規則の尊重
●言葉で遊ぼう
Ｃ 規則の尊重
●こまを楽しむ
Ｃ 伝統と文化の尊重，国や郷土を愛する態度</t>
  </si>
  <si>
    <t>●気になる記号
Ｃ 規則の尊重
●きせつの言葉２　夏の楽しみ
Ｃ 伝統と文化の尊重，国や郷土を愛する態度
Ｄ 自然愛護</t>
  </si>
  <si>
    <t xml:space="preserve">●もうすぐ雨に
Ａ 個性の伸長
Ｂ 友情，信頼
●「ありがとう」をつたえよう
Ｂ 感謝
Ｂ 礼儀
Ｂ 相互理解，寛容
●本を使って調べよう
Ｃ 規則の尊重
●里山は，未来の風景
Ａ 希望と勇気，努力と強い意志
Ｃ 伝統と文化の尊重，国や郷土を愛する態度
Ｄ 自然愛護
</t>
  </si>
  <si>
    <t>●学校のまわり
Ａ 節度，節制
Ｃ 伝統と文化の尊重，国や郷土を愛する態度</t>
  </si>
  <si>
    <t>●市の人々の仕事
Ｂ 感謝
Ｃ 勤労，公共の精神
Ｃ 伝統と文化の尊重，国や郷土を愛する態度
●店ではたらく人
Ｂ 礼儀
Ｂ 感謝
Ｃ 勤労，公共の精神</t>
  </si>
  <si>
    <t>●農家の仕事 /工場の仕事（選択）
Ｂ 感謝
Ｃ 勤労，公共の精神
Ｃ 伝統と文化の尊重，国や郷土を愛する態度</t>
  </si>
  <si>
    <t>●古い道具と昔のくらし
Ａ 節度，節制
Ｃ 伝統と文化の尊重，国や郷土を愛する態度</t>
  </si>
  <si>
    <t>●受け継がれる行事
Ｃ 伝統と文化の尊重，国や郷土を愛する態度</t>
  </si>
  <si>
    <t>●昔の道具とくらし
Ｂ 感謝
Ｃ 伝統と文化の尊重，国や郷土を愛する態度</t>
  </si>
  <si>
    <t>●わたしたちのまち
Ｃ 伝統と文化の尊重，国や郷土を愛する態度</t>
  </si>
  <si>
    <t>●わたしたちの市
Ｃ 伝統と文化の尊重，国や郷土を愛する態度</t>
  </si>
  <si>
    <t xml:space="preserve">●わたしたちのまちにある店
Ｂ 感謝
Ｃ 勤労，公共の精神
Ｃ 伝統と文化の尊重，国や郷土を愛する態度
</t>
  </si>
  <si>
    <t xml:space="preserve">●ものを育てたり，作ったりしている人たち
Ｂ 感謝
Ｃ 勤労，公共の精神
Ｃ 伝統と文化の尊重，国や郷土を愛する態度
</t>
  </si>
  <si>
    <t>●みんなでさがそう，昔のくらし
Ｃ 伝統と文化の尊重，国や郷土を愛する態度</t>
  </si>
  <si>
    <t>●おはやしって，何だろう
Ｃ 伝統と文化の尊重，国や郷土を愛する態度</t>
  </si>
  <si>
    <t xml:space="preserve">●わたしたちのまちのようす
Ａ 節度，節制
Ｃ 伝統と文化の尊重，国や郷土を愛する態度
</t>
  </si>
  <si>
    <t>●昔の道具と人びとのくらし
Ｃ 伝統と文化の尊重，国や郷土を愛する態度</t>
  </si>
  <si>
    <t>●昔からつたわる行事
Ｃ 伝統と文化の尊重，国や郷土を愛する態度</t>
  </si>
  <si>
    <t>●ぼうグラフと表
Ａ 希望と勇気，努力と強い意志
●そろばん
Ｃ 規則の尊重
Ｃ 伝統と文化の尊重，国や郷土を愛する態度</t>
  </si>
  <si>
    <t xml:space="preserve">●そろばん
Ｃ 規則の尊重
Ｃ 伝統と文化の尊重，国や郷土を愛する態度
</t>
  </si>
  <si>
    <t>●そろばん
Ｃ 規則の尊重
Ｃ 伝統と文化の尊重，国や郷土を愛する態度</t>
  </si>
  <si>
    <t xml:space="preserve">●そろばん
Ｃ 規則の尊重
Ｃ 伝統と文化の尊重，国や郷土を愛する態度
●算数をつかって考えよう
Ａ 希望と勇気，努力と強い意志
Ａ 個性の伸長
</t>
  </si>
  <si>
    <t xml:space="preserve">●□を使った式
Ｃ 規則の尊重
●そろばん
Ｃ 規則の尊重
Ｃ 伝統と文化の尊重，国や郷土を愛する態度
</t>
  </si>
  <si>
    <t xml:space="preserve">●にっぽんのうた　みんなのうた
Ｃ 伝統と文化の尊重，国や郷土を愛する態度
</t>
  </si>
  <si>
    <t>●日本の音楽に親しもう
Ｃ 伝統と文化の尊重，国や郷土を愛する態度</t>
  </si>
  <si>
    <t>●気持ちを言葉に
Ａ 正直，誠実
●わらい話を楽しもう
Ａ 正直，誠実
●人をつつむ形―世界の家
めぐり―
Ｃ 国際理解，国際親善</t>
  </si>
  <si>
    <t>●ローマ字
Ｃ 国際理解，国際親善
●マンホールのふた
Ｃ 伝統と文化の尊重，国や郷土を愛する態度
●猫のひげ
Ｄ 自然愛護</t>
  </si>
  <si>
    <t>●うさぎのさいばん
Ｃ 規則の尊重
Ｃ 国際理解，国際親善
●何をしているのかな
Ｃ 国際理解，国際親善
●声に出して読もう―俳句―
Ａ 正直，誠実
Ｃ 伝統と文化の尊重，国や郷土を愛する態度</t>
  </si>
  <si>
    <t>●こんなやり方をおすすめします
Ｂ 親切，思いやり
Ｂ 相互理解，寛容
●ローマ字
Ｃ 国際理解，国際親善</t>
  </si>
  <si>
    <t>●ローマ字
Ｃ 国際理解，国際親善
●くらしと絵文字
Ｂ 親切，思いやり
Ｃ 規則の尊重
Ｃ 国際理解，国際親善</t>
  </si>
  <si>
    <t>●「おすすめ図書カード」を活用しよう
Ａ 個性の伸長
Ｂ 友情，信頼
●ことわざ・慣用句
Ｃ 伝統と文化の尊重，国や郷土を愛する態度
Ｃ 国際理解，国際親善</t>
  </si>
  <si>
    <t>●すがたをかえる大豆
Ｄ 自然愛護
●食べ物のひみつを教えます
Ａ 希望と勇気，努力と強い意志
●漢字の意味
Ｃ 規則の尊重
●三年とうげ
Ａ 正直，誠実
Ｃ 国際理解，国際親善</t>
  </si>
  <si>
    <t xml:space="preserve">●コンピューターのローマ字入力
Ｃ 規則の尊重
Ｃ 国際理解，国際親善
●ことわざについて調べよう
Ｃ 伝統と文化の尊重，国や郷土を愛する態度
Ｃ 国際理解，国際親善
</t>
  </si>
  <si>
    <t>●世界の歌めぐり
Ｃ 伝統と文化の尊重，国や郷土を愛する態度
Ｃ 国際理解，国際親善</t>
  </si>
  <si>
    <t>●ドンマイ！　ドンマイ！
Ｂ 相互理解，寛容
●わたしのしたこと
Ｂ 親切，思いやり
●いのちのまつり
Ｄ 生命の尊さ
● いただきます
Ｄ 生命の尊さ</t>
  </si>
  <si>
    <t>●プレルボール（ネット型）
Ｂ 友情，信頼
Ｂ 相互理解，寛容
Ｃ 規則の尊重
Ｃ 公正，公平，社会正義</t>
  </si>
  <si>
    <t>●プレルボール（ネット型）
Ｂ 友情，信頼
Ｂ 相互理解，寛容
Ｃ 規則の尊重
Ｃ 公正，公平，社会正義</t>
  </si>
  <si>
    <t>●多様な動きをつくる運動＋ボール運びゲーム（ゴール型）
Ｂ 友情，信頼
Ｂ 相互理解，寛容
Ｃ 規則の尊重
Ｃ 公正，公平，社会正義</t>
  </si>
  <si>
    <t>●多様な動きをつくる運動＋ボール運びゲーム（ゴール型）
Ｂ 友情，信頼
Ｂ 相互理解，寛容
Ｃ 規則の尊重
Ｃ 公正，公平，社会正義</t>
  </si>
  <si>
    <t>●ハンドボール（ゴール型）
Ｂ 友情，信頼
Ｂ 相互理解，寛容
Ｃ 公正，公平，社会正義
Ｃ 規則の尊重
●小型ハードル走
Ｂ 友情，信頼
Ｃ 規則の尊重</t>
  </si>
  <si>
    <t>●ハンドボール（ゴール型）
Ｂ 友情，信頼
Ｂ 相互理解，寛容
Ｃ 公正，公平，社会正義
Ｃ 規則の尊重
●小型ハードル走
Ｂ 友情，信頼
Ｃ 規則の尊重</t>
  </si>
  <si>
    <t>●ローマ字
Ｃ 国際理解，国際親善
●ちいちゃんのかげおくり
Ｃ 家族愛，家庭生活の充実
Ｄ 生命の尊さ
●修飾語
Ｃ 規則の尊重
●きせつの言葉３　秋の楽しみ
Ｃ 伝統と文化の尊重，国や郷土を愛する態度
Ｃ 国際理解，国際親善
Ｄ 自然愛護</t>
  </si>
  <si>
    <t>●たから島のぼうけん
Ａ 個性の伸長
●言葉を分類する
Ｃ 規則の尊重
●きせつの言葉４　冬の楽しみ
Ｃ 伝統と文化の尊重，国や郷土を愛する態度
Ｄ 自然愛護</t>
  </si>
  <si>
    <t>●市の様子
Ｃ 伝統と文化の尊重，国や郷土を愛する態度
Ｄ 自然愛護</t>
  </si>
  <si>
    <t>●のこしたいもの，つたえたいもの
Ｃ 伝統と文化の尊重，国や郷土を愛する態度
Ｄ 感動，畏敬の念</t>
  </si>
  <si>
    <t xml:space="preserve">●わたしの住むまちはどんなまち
Ｂ 感謝
Ｃ 伝統と文化の尊重，国や郷土を愛する態度
Ｄ 自然愛護
</t>
  </si>
  <si>
    <t>●わたしたちの市の様子
Ｃ 伝統と文化の尊重，国や郷土を愛する態度
Ｄ 自然愛護</t>
  </si>
  <si>
    <t>●わたしたちの市のようす
Ｃ 伝統と文化の尊重，国や郷土を愛する態度
Ｄ 自然愛護</t>
  </si>
  <si>
    <t xml:space="preserve">●実ができたよ
Ｄ 生命の尊さ
Ｄ 自然愛護
●太陽とかげの動きを調べよう
Ｂ 相互理解，寛容
Ｄ 自然愛護
</t>
  </si>
  <si>
    <t>●風やゴムで動かそう
Ａ 個性の伸長
Ｂ 相互理解，寛容
Ｄ 自然愛護</t>
  </si>
  <si>
    <t>●太陽のうごきと地面のようすをしらべよう
Ｂ 相互理解，寛容
Ｄ 自然愛護</t>
  </si>
  <si>
    <t>●えんそうの　くふう
Ａ 希望と勇気，努力と強い意志
Ａ 個性の伸長
Ｂ 相互理解，寛容</t>
  </si>
  <si>
    <t>●気持ちを合わせて
Ｂ 友情，信頼
Ｂ 相互理解，寛容
Ｃ 公正，公平，社会正義</t>
  </si>
  <si>
    <t xml:space="preserve">●タッチ，キャッチ，さわりごごち
Ｂ 友情，信頼
●いつもの場所で…
Ｂ 友情，信頼
Ｂ 相互理解，寛容
Ｃ よりよい学校生活，集団生活の充実
●ふしぎな乗りもの
Ａ 個性の伸長
</t>
  </si>
  <si>
    <t xml:space="preserve">●みんなでオン・ステージ
Ａ 個性の伸長
Ｂ 友情，信頼
Ｂ 相互理解，寛容
Ｃ よりよい学校生活，集団生活の充実
</t>
  </si>
  <si>
    <t>●いつもの場しょで（選択）校ていで/校しゃの中で
Ａ 個性の伸長
Ｂ 友情，信頼
Ｂ 相互理解，寛容
Ｃ よりよい学校生活，集団生活の充実</t>
  </si>
  <si>
    <t>●トントンドンドンくぎうち名人
Ａ 希望と勇気，努力と強い意志
Ｃ 規則の尊重
●サクサク小刀名人
Ａ 個性の伸長
Ｃ 規則の尊重
●クミクミックス
Ａ 個性の伸長
Ｂ 友情，信頼
Ｂ 相互理解，寛容</t>
  </si>
  <si>
    <t>●大すきなものがたり
Ａ 個性の伸長
●ひもひもワールド
Ｂ 友情，信頼
Ｂ 相互理解，寛容
Ｃ よりよい学校生活，集団生活の充実</t>
  </si>
  <si>
    <t>●ハッピー小もの入れ
Ａ 個性の伸長
●クリスタルファンタジー
Ａ 個性の伸長
Ｂ 友情，信頼
Ｂ 相互理解，寛容</t>
  </si>
  <si>
    <t>●太陽の光を調べよう
Ｃ 規則の尊重
Ｄ 自然愛護</t>
  </si>
  <si>
    <t>●植物をそだてよう（2）葉・くき・根
Ｄ 自然愛護
Ｄ 生命の尊さ
●ゴムや風でものをうごかそう
Ａ 個性の伸長
Ｂ 相互理解，寛容
Ｄ 自然愛護</t>
  </si>
  <si>
    <t>●太陽の光をしらべよう
Ｂ 相互理解，寛容
Ｃ 規則の尊重
Ｄ 自然愛護
●ものの重さをしらべよう
Ａ 善悪の判断，自律，自由と責任
Ａ 個性の伸長</t>
  </si>
  <si>
    <t>●光で遊ぼう
Ｂ 相互理解，寛容
Ｃ 規則の尊重
Ｄ 自然愛護
●ゴムのはたらき
Ａ 個性の伸長
Ｂ 相互理解，寛容</t>
  </si>
  <si>
    <t>●風のはたらき
Ａ 個性の伸長
Ｂ 相互理解，寛容
Ｄ 自然愛護
●明かりをつけよう
Ａ 善悪の判断，自律，自由と責任
Ｃ 規則の尊重</t>
  </si>
  <si>
    <t>●風やゴムのはたらき
Ａ 個性の伸長
Ｂ 相互理解，寛容
Ｄ 自然愛護</t>
  </si>
  <si>
    <t>●日なたと日かげ
Ｂ 相互理解，寛容
Ｃ 規則の尊重
Ｄ 自然愛護
●光とかがみ
Ｂ 相互理解，寛容
Ｃ 規則の尊重
Ｄ 自然愛護</t>
  </si>
  <si>
    <t>●かげと太陽
Ｂ 相互理解，寛容
Ｃ 規則の尊重
Ｄ 自然愛護</t>
  </si>
  <si>
    <t>●植物の育ちとつくり
Ｄ 自然愛護
Ｄ 生命の尊さ
●風やゴムのはたらき
Ａ 個性の伸長
Ｂ 相互理解，寛容
Ｄ 自然愛護</t>
  </si>
  <si>
    <t>●植物の一生
Ｄ 自然愛護
Ｄ 生命の尊さ
●かげのでき方と太陽の光
Ｂ 相互理解，寛容
Ｃ 規則の尊重
Ｄ 自然愛護</t>
  </si>
  <si>
    <t>●光のせいしつ
Ｂ 相互理解，寛容
Ｃ 規則の尊重
Ｄ 自然愛護</t>
  </si>
  <si>
    <t>●楽ふとドレミ
Ｃ 規則の尊重
●にっぽんのうた　みんなのうた
Ｃ 伝統と文化の尊重，国や郷土を愛する態度
Ｄ 自然愛護
●こんにちは　リコーダー
Ａ 希望と勇気，努力と強い意志</t>
  </si>
  <si>
    <t>●カラフルねん土のお店へようこそ
Ａ 個性の伸長
●友だちといっしょに
Ｂ 相互理解，寛容
Ｃ 勤労，公共の精神</t>
  </si>
  <si>
    <t>●長――い紙，つくって
Ｂ 友情，信頼
●ようこそ，キラキラの世界へ
Ａ 個性の伸長
●光と色のファンタジー
/小さな箱の物語（選択）
Ａ 個性の伸長
Ｃ 勤労，公共の精神
Ｄ 自然愛護
Ｄ 感動，畏敬の念</t>
  </si>
  <si>
    <t>教育芸術社</t>
  </si>
  <si>
    <t>Ａ 善悪の判断，自律，自由と責任</t>
  </si>
  <si>
    <t>Ａ 正直，誠実</t>
  </si>
  <si>
    <t>Ａ 節度，節制</t>
  </si>
  <si>
    <t>Ａ 個性の伸長</t>
  </si>
  <si>
    <t>Ａ 希望と勇気，努力と強い意志</t>
  </si>
  <si>
    <t>Ｂ 親切，思いやり</t>
  </si>
  <si>
    <t>Ｂ 感謝</t>
  </si>
  <si>
    <t>Ｂ 礼儀</t>
  </si>
  <si>
    <t>Ｂ 友情，信頼</t>
  </si>
  <si>
    <t>Ｂ 相互理解，寛容</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</si>
  <si>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</si>
  <si>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</si>
  <si>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</si>
  <si>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</si>
  <si>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</si>
  <si>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</si>
  <si>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</si>
  <si>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</si>
  <si>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</si>
  <si>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</si>
  <si>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３年　全体計画例別葉（教科領域等と道徳との関連計画表）【時系列】　　2018年～2019年</t>
  </si>
  <si>
    <t>教科書会社名一覧　※削除しないようご注意ください。</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</si>
  <si>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</si>
  <si>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</si>
  <si>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</si>
  <si>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</si>
  <si>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</si>
  <si>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</si>
  <si>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</si>
  <si>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</si>
  <si>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</si>
  <si>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</si>
  <si>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</si>
  <si>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</si>
  <si>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＜音楽＞</t>
  </si>
  <si>
    <t>＜図画工作＞</t>
  </si>
  <si>
    <t>＜家庭＞</t>
  </si>
  <si>
    <t>＜保健＞</t>
  </si>
  <si>
    <t>東京書籍</t>
  </si>
  <si>
    <t>東京書籍</t>
  </si>
  <si>
    <t>東京書籍</t>
  </si>
  <si>
    <t>教育出版</t>
  </si>
  <si>
    <t>学校図書</t>
  </si>
  <si>
    <t>大日本図書</t>
  </si>
  <si>
    <t>教育芸術社</t>
  </si>
  <si>
    <t>日本文教出版</t>
  </si>
  <si>
    <t>三省堂</t>
  </si>
  <si>
    <t>光村図書</t>
  </si>
  <si>
    <t>光文書院</t>
  </si>
  <si>
    <t>学研教育みらい</t>
  </si>
  <si>
    <t>啓林館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</si>
</sst>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ヒラギノ角ゴ ProN W3"/>
      <family val="3"/>
    </font>
    <font>
      <sz val="8"/>
      <name val="ＭＳ ゴシック"/>
      <family val="3"/>
    </font>
    <font>
      <sz val="6"/>
      <color indexed="8"/>
      <name val="ＭＳ 明朝"/>
      <family val="1"/>
    </font>
    <font>
      <sz val="6"/>
      <name val="ＭＳ 明朝"/>
      <family val="1"/>
    </font>
    <font>
      <sz val="11"/>
      <color indexed="8"/>
      <name val="ＭＳ ゴシック"/>
      <family val="3"/>
    </font>
    <font>
      <b/>
      <sz val="11"/>
      <name val="ＭＳ Ｐゴシック"/>
      <family val="3"/>
    </font>
    <font>
      <sz val="6"/>
      <name val="游ゴシック"/>
      <family val="3"/>
    </font>
    <font>
      <sz val="11"/>
      <color indexed="8"/>
      <name val="游ゴシック"/>
      <family val="3"/>
    </font>
    <font>
      <sz val="18"/>
      <color indexed="56"/>
      <name val="ＭＳ Ｐゴシック"/>
      <family val="3"/>
    </font>
    <font>
      <sz val="9"/>
      <color indexed="8"/>
      <name val="ＭＳ 明朝"/>
      <family val="1"/>
    </font>
    <font>
      <sz val="8"/>
      <color indexed="8"/>
      <name val="ＭＳ ゴシック"/>
      <family val="3"/>
    </font>
    <font>
      <sz val="8"/>
      <color indexed="8"/>
      <name val="ＭＳ 明朝"/>
      <family val="1"/>
    </font>
    <font>
      <sz val="12"/>
      <color indexed="8"/>
      <name val="ＭＳ ゴシック"/>
      <family val="3"/>
    </font>
    <font>
      <sz val="9"/>
      <color indexed="8"/>
      <name val="ＭＳ ゴシック"/>
      <family val="3"/>
    </font>
    <font>
      <sz val="7"/>
      <color indexed="8"/>
      <name val="ＭＳ 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11"/>
      <name val="Calibri"/>
      <family val="3"/>
    </font>
    <font>
      <sz val="9"/>
      <color theme="1"/>
      <name val="ＭＳ 明朝"/>
      <family val="1"/>
    </font>
    <font>
      <sz val="8"/>
      <color theme="1"/>
      <name val="ＭＳ ゴシック"/>
      <family val="3"/>
    </font>
    <font>
      <sz val="8"/>
      <color theme="1"/>
      <name val="ＭＳ 明朝"/>
      <family val="1"/>
    </font>
    <font>
      <sz val="12"/>
      <color theme="1"/>
      <name val="ＭＳ ゴシック"/>
      <family val="3"/>
    </font>
    <font>
      <sz val="11"/>
      <color theme="1"/>
      <name val="ＭＳ ゴシック"/>
      <family val="3"/>
    </font>
    <font>
      <sz val="9"/>
      <color theme="1"/>
      <name val="ＭＳ ゴシック"/>
      <family val="3"/>
    </font>
    <font>
      <b/>
      <sz val="11"/>
      <name val="Cambria"/>
      <family val="3"/>
    </font>
    <font>
      <sz val="7"/>
      <color theme="1"/>
      <name val="ＭＳ 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right style="thin"/>
      <top style="hair"/>
      <bottom style="thin"/>
    </border>
    <border>
      <left style="hair"/>
      <right style="hair"/>
      <top style="hair"/>
      <bottom style="thin"/>
    </border>
    <border>
      <left/>
      <right style="hair"/>
      <top style="hair"/>
      <bottom style="thin"/>
    </border>
    <border>
      <left style="hair"/>
      <right style="thin"/>
      <top style="double"/>
      <bottom style="hair"/>
    </border>
    <border>
      <left style="hair"/>
      <right style="hair"/>
      <top style="double"/>
      <bottom style="hair"/>
    </border>
    <border>
      <left/>
      <right style="hair"/>
      <top style="double"/>
      <bottom style="hair"/>
    </border>
    <border>
      <left style="hair"/>
      <right style="hair"/>
      <top style="hair"/>
      <bottom/>
    </border>
    <border>
      <left style="hair"/>
      <right style="hair"/>
      <top style="hair"/>
      <bottom style="hair"/>
    </border>
    <border>
      <left style="hair"/>
      <right style="thin"/>
      <top style="thin"/>
      <bottom/>
    </border>
    <border>
      <left style="hair"/>
      <right style="thin"/>
      <top style="hair"/>
      <bottom style="hair"/>
    </border>
    <border>
      <left style="hair"/>
      <right style="thin"/>
      <top style="hair"/>
      <bottom/>
    </border>
    <border>
      <left/>
      <right style="hair"/>
      <top style="hair"/>
      <bottom style="hair"/>
    </border>
    <border>
      <left/>
      <right style="hair"/>
      <top style="hair"/>
      <bottom style="double"/>
    </border>
    <border>
      <left style="hair"/>
      <right style="hair"/>
      <top style="hair"/>
      <bottom style="double"/>
    </border>
    <border>
      <left style="hair"/>
      <right style="thin"/>
      <top style="hair"/>
      <bottom style="double"/>
    </border>
    <border>
      <left/>
      <right style="hair"/>
      <top style="hair"/>
      <bottom/>
    </border>
    <border>
      <left style="thin"/>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right style="hair"/>
      <top style="thin"/>
      <bottom style="hair"/>
    </border>
    <border>
      <left style="thin"/>
      <right style="hair"/>
      <top style="hair"/>
      <bottom style="thin"/>
    </border>
    <border>
      <left style="thin"/>
      <right style="hair"/>
      <top style="thin"/>
      <bottom style="double"/>
    </border>
    <border>
      <left style="hair"/>
      <right style="hair"/>
      <top style="thin"/>
      <bottom style="double"/>
    </border>
    <border>
      <left/>
      <right/>
      <top style="thin"/>
      <bottom style="double"/>
    </border>
    <border>
      <left style="hair"/>
      <right style="thin"/>
      <top style="thin"/>
      <bottom style="double"/>
    </border>
    <border>
      <left style="hair"/>
      <right/>
      <top style="thin"/>
      <bottom style="double"/>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hair"/>
    </border>
    <border>
      <left style="hair"/>
      <right/>
      <top style="hair"/>
      <bottom style="hair"/>
    </border>
    <border>
      <left style="hair"/>
      <right/>
      <top style="hair"/>
      <bottom style="thin"/>
    </border>
    <border>
      <left/>
      <right style="thin"/>
      <top style="thin"/>
      <bottom style="thin"/>
    </border>
    <border>
      <left/>
      <right style="thin"/>
      <top style="thin"/>
      <bottom style="double"/>
    </border>
    <border>
      <left/>
      <right style="thin"/>
      <top style="double"/>
      <bottom style="hair"/>
    </border>
    <border>
      <left/>
      <right style="thin"/>
      <top style="hair"/>
      <bottom style="hair"/>
    </border>
    <border>
      <left/>
      <right style="thin"/>
      <top style="hair"/>
      <bottom style="double"/>
    </border>
    <border>
      <left style="thin"/>
      <right style="thin"/>
      <top style="thin"/>
      <bottom/>
    </border>
    <border>
      <left style="thin"/>
      <right/>
      <top style="thin"/>
      <bottom/>
    </border>
    <border>
      <left>
        <color indexed="63"/>
      </left>
      <right style="thin"/>
      <top style="thin"/>
      <bottom/>
    </border>
    <border>
      <left style="thin"/>
      <right style="thin"/>
      <top/>
      <bottom/>
    </border>
    <border>
      <left style="thin"/>
      <right/>
      <top/>
      <bottom/>
    </border>
    <border>
      <left>
        <color indexed="63"/>
      </left>
      <right style="thin"/>
      <top/>
      <bottom/>
    </border>
    <border>
      <left style="thin"/>
      <right style="thin"/>
      <top/>
      <bottom style="thin"/>
    </border>
    <border>
      <left style="thin"/>
      <right/>
      <top/>
      <bottom style="thin"/>
    </border>
    <border>
      <left>
        <color indexed="63"/>
      </left>
      <right style="thin"/>
      <top/>
      <bottom style="thin"/>
    </border>
    <border>
      <left style="thin"/>
      <right/>
      <top style="double"/>
      <bottom style="hair"/>
    </border>
    <border>
      <left/>
      <right/>
      <top style="double"/>
      <bottom style="hair"/>
    </border>
    <border>
      <left style="hair"/>
      <right/>
      <top style="hair"/>
      <bottom style="double"/>
    </border>
    <border>
      <left/>
      <right style="hair"/>
      <top style="thin"/>
      <bottom/>
    </border>
    <border>
      <left style="hair"/>
      <right style="hair"/>
      <top style="thin"/>
      <bottom/>
    </border>
    <border>
      <left style="hair"/>
      <right/>
      <top style="thin"/>
      <bottom/>
    </border>
    <border>
      <left style="thin"/>
      <right style="hair"/>
      <top style="double"/>
      <bottom/>
    </border>
    <border>
      <left style="thin"/>
      <right style="hair"/>
      <top/>
      <bottom/>
    </border>
    <border>
      <left style="thin"/>
      <right style="hair"/>
      <top/>
      <bottom style="double"/>
    </border>
    <border>
      <left style="thin"/>
      <right/>
      <top style="thin"/>
      <bottom style="double"/>
    </border>
    <border>
      <left/>
      <right style="hair"/>
      <top style="thin"/>
      <bottom style="double"/>
    </border>
    <border>
      <left style="thin"/>
      <right/>
      <top style="hair"/>
      <bottom style="thin"/>
    </border>
    <border>
      <left/>
      <right/>
      <top style="hair"/>
      <bottom style="thin"/>
    </border>
    <border>
      <left/>
      <right style="thin"/>
      <top style="hair"/>
      <bottom style="thin"/>
    </border>
    <border>
      <left style="hair"/>
      <right/>
      <top/>
      <bottom/>
    </border>
    <border diagonalDown="1">
      <left style="thin"/>
      <right/>
      <top style="thin"/>
      <bottom style="thin"/>
      <diagonal style="hair"/>
    </border>
    <border diagonalDown="1">
      <left/>
      <right/>
      <top style="thin"/>
      <bottom style="thin"/>
      <diagonal style="hair"/>
    </border>
    <border diagonalDown="1">
      <left/>
      <right style="thin"/>
      <top style="thin"/>
      <bottom style="thin"/>
      <diagonal style="hair"/>
    </border>
    <border>
      <left style="thin"/>
      <right style="hair"/>
      <top style="hair"/>
      <bottom/>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4" fillId="25" borderId="0" applyNumberFormat="0" applyBorder="0" applyAlignment="0" applyProtection="0"/>
    <xf numFmtId="0" fontId="35" fillId="26" borderId="0" applyNumberFormat="0" applyBorder="0" applyAlignment="0" applyProtection="0"/>
    <xf numFmtId="0" fontId="4" fillId="17" borderId="0" applyNumberFormat="0" applyBorder="0" applyAlignment="0" applyProtection="0"/>
    <xf numFmtId="0" fontId="35" fillId="27" borderId="0" applyNumberFormat="0" applyBorder="0" applyAlignment="0" applyProtection="0"/>
    <xf numFmtId="0" fontId="4" fillId="19" borderId="0" applyNumberFormat="0" applyBorder="0" applyAlignment="0" applyProtection="0"/>
    <xf numFmtId="0" fontId="35" fillId="28" borderId="0" applyNumberFormat="0" applyBorder="0" applyAlignment="0" applyProtection="0"/>
    <xf numFmtId="0" fontId="4" fillId="29" borderId="0" applyNumberFormat="0" applyBorder="0" applyAlignment="0" applyProtection="0"/>
    <xf numFmtId="0" fontId="35"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4" fillId="33" borderId="0" applyNumberFormat="0" applyBorder="0" applyAlignment="0" applyProtection="0"/>
    <xf numFmtId="0" fontId="35"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4" fillId="37" borderId="0" applyNumberFormat="0" applyBorder="0" applyAlignment="0" applyProtection="0"/>
    <xf numFmtId="0" fontId="35" fillId="38" borderId="0" applyNumberFormat="0" applyBorder="0" applyAlignment="0" applyProtection="0"/>
    <xf numFmtId="0" fontId="4" fillId="39" borderId="0" applyNumberFormat="0" applyBorder="0" applyAlignment="0" applyProtection="0"/>
    <xf numFmtId="0" fontId="35" fillId="40"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31" borderId="0" applyNumberFormat="0" applyBorder="0" applyAlignment="0" applyProtection="0"/>
    <xf numFmtId="0" fontId="35" fillId="42" borderId="0" applyNumberFormat="0" applyBorder="0" applyAlignment="0" applyProtection="0"/>
    <xf numFmtId="0" fontId="4" fillId="43" borderId="0" applyNumberFormat="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44" borderId="1" applyNumberFormat="0" applyAlignment="0" applyProtection="0"/>
    <xf numFmtId="0" fontId="6" fillId="45" borderId="2" applyNumberFormat="0" applyAlignment="0" applyProtection="0"/>
    <xf numFmtId="0" fontId="38" fillId="46" borderId="0" applyNumberFormat="0" applyBorder="0" applyAlignment="0" applyProtection="0"/>
    <xf numFmtId="0" fontId="7"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39" fillId="0" borderId="5" applyNumberFormat="0" applyFill="0" applyAlignment="0" applyProtection="0"/>
    <xf numFmtId="0" fontId="8" fillId="0" borderId="6" applyNumberFormat="0" applyFill="0" applyAlignment="0" applyProtection="0"/>
    <xf numFmtId="0" fontId="40" fillId="50" borderId="0" applyNumberFormat="0" applyBorder="0" applyAlignment="0" applyProtection="0"/>
    <xf numFmtId="0" fontId="9" fillId="5" borderId="0" applyNumberFormat="0" applyBorder="0" applyAlignment="0" applyProtection="0"/>
    <xf numFmtId="0" fontId="41" fillId="51" borderId="7" applyNumberFormat="0" applyAlignment="0" applyProtection="0"/>
    <xf numFmtId="0" fontId="10" fillId="52" borderId="8" applyNumberFormat="0" applyAlignment="0" applyProtection="0"/>
    <xf numFmtId="0" fontId="42" fillId="0" borderId="0" applyNumberForma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9" applyNumberFormat="0" applyFill="0" applyAlignment="0" applyProtection="0"/>
    <xf numFmtId="0" fontId="12" fillId="0" borderId="10" applyNumberFormat="0" applyFill="0" applyAlignment="0" applyProtection="0"/>
    <xf numFmtId="0" fontId="44" fillId="0" borderId="11" applyNumberFormat="0" applyFill="0" applyAlignment="0" applyProtection="0"/>
    <xf numFmtId="0" fontId="13" fillId="0" borderId="12" applyNumberFormat="0" applyFill="0" applyAlignment="0" applyProtection="0"/>
    <xf numFmtId="0" fontId="45" fillId="0" borderId="13" applyNumberFormat="0" applyFill="0" applyAlignment="0" applyProtection="0"/>
    <xf numFmtId="0" fontId="14" fillId="0" borderId="14"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0" borderId="15" applyNumberFormat="0" applyFill="0" applyAlignment="0" applyProtection="0"/>
    <xf numFmtId="0" fontId="15" fillId="0" borderId="16" applyNumberFormat="0" applyFill="0" applyAlignment="0" applyProtection="0"/>
    <xf numFmtId="0" fontId="47" fillId="51" borderId="17" applyNumberFormat="0" applyAlignment="0" applyProtection="0"/>
    <xf numFmtId="0" fontId="16" fillId="52" borderId="18" applyNumberFormat="0" applyAlignment="0" applyProtection="0"/>
    <xf numFmtId="0" fontId="48" fillId="0" borderId="0" applyNumberFormat="0" applyFill="0" applyBorder="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53" borderId="7" applyNumberFormat="0" applyAlignment="0" applyProtection="0"/>
    <xf numFmtId="0" fontId="18" fillId="13" borderId="8" applyNumberFormat="0" applyAlignment="0" applyProtection="0"/>
    <xf numFmtId="0" fontId="3" fillId="0" borderId="0">
      <alignment/>
      <protection/>
    </xf>
    <xf numFmtId="0" fontId="0" fillId="0" borderId="0">
      <alignment vertical="center"/>
      <protection/>
    </xf>
    <xf numFmtId="0" fontId="1" fillId="0" borderId="0">
      <alignment vertical="center"/>
      <protection/>
    </xf>
    <xf numFmtId="0" fontId="50" fillId="54" borderId="0" applyNumberFormat="0" applyBorder="0" applyAlignment="0" applyProtection="0"/>
    <xf numFmtId="0" fontId="19" fillId="7" borderId="0" applyNumberFormat="0" applyBorder="0" applyAlignment="0" applyProtection="0"/>
  </cellStyleXfs>
  <cellXfs count="157">
    <xf numFmtId="0" fontId="0" fillId="0" borderId="0" xfId="0" applyFont="1" applyAlignment="1">
      <alignment vertical="center"/>
    </xf>
    <xf numFmtId="0" fontId="5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2" fillId="0" borderId="0" xfId="0" applyFont="1" applyAlignment="1">
      <alignment vertical="center"/>
    </xf>
    <xf numFmtId="0" fontId="53" fillId="0" borderId="0" xfId="0" applyFont="1" applyFill="1" applyAlignment="1">
      <alignment vertical="center"/>
    </xf>
    <xf numFmtId="0" fontId="53" fillId="0" borderId="0" xfId="0" applyFont="1" applyFill="1" applyAlignment="1">
      <alignment horizontal="center" vertical="center" shrinkToFit="1"/>
    </xf>
    <xf numFmtId="0" fontId="51" fillId="0" borderId="19" xfId="0" applyFont="1" applyFill="1" applyBorder="1" applyAlignment="1">
      <alignment vertical="top" wrapText="1"/>
    </xf>
    <xf numFmtId="0" fontId="51" fillId="0" borderId="20" xfId="0" applyFont="1" applyFill="1" applyBorder="1" applyAlignment="1">
      <alignment vertical="top" wrapText="1"/>
    </xf>
    <xf numFmtId="0" fontId="51" fillId="0" borderId="21" xfId="0" applyFont="1" applyFill="1" applyBorder="1" applyAlignment="1">
      <alignment vertical="top" wrapText="1"/>
    </xf>
    <xf numFmtId="0" fontId="51" fillId="0" borderId="22" xfId="0" applyFont="1" applyFill="1" applyBorder="1" applyAlignment="1">
      <alignment vertical="top" wrapText="1"/>
    </xf>
    <xf numFmtId="0" fontId="51" fillId="0" borderId="23" xfId="0" applyFont="1" applyFill="1" applyBorder="1" applyAlignment="1">
      <alignment vertical="top" wrapText="1"/>
    </xf>
    <xf numFmtId="0" fontId="51" fillId="0" borderId="24" xfId="0" applyFont="1" applyFill="1" applyBorder="1" applyAlignment="1">
      <alignment vertical="top" wrapText="1"/>
    </xf>
    <xf numFmtId="0" fontId="54" fillId="0" borderId="25" xfId="0" applyFont="1" applyFill="1" applyBorder="1" applyAlignment="1">
      <alignment vertical="center" wrapText="1"/>
    </xf>
    <xf numFmtId="0" fontId="54" fillId="0" borderId="26" xfId="0" applyFont="1" applyFill="1" applyBorder="1" applyAlignment="1">
      <alignment vertical="center" wrapText="1"/>
    </xf>
    <xf numFmtId="0" fontId="54" fillId="0" borderId="23" xfId="0" applyFont="1" applyFill="1" applyBorder="1" applyAlignment="1">
      <alignment vertical="center" wrapText="1"/>
    </xf>
    <xf numFmtId="0" fontId="54" fillId="0" borderId="27" xfId="0" applyFont="1" applyFill="1" applyBorder="1" applyAlignment="1">
      <alignment vertical="center" wrapText="1"/>
    </xf>
    <xf numFmtId="0" fontId="55" fillId="0" borderId="0" xfId="0" applyFont="1" applyFill="1" applyAlignment="1">
      <alignment vertical="center"/>
    </xf>
    <xf numFmtId="0" fontId="55" fillId="0" borderId="0" xfId="0" applyFont="1" applyFill="1" applyAlignment="1">
      <alignment horizontal="center" vertical="center" shrinkToFit="1"/>
    </xf>
    <xf numFmtId="0" fontId="55" fillId="0" borderId="0" xfId="0" applyFont="1" applyFill="1" applyAlignment="1">
      <alignment vertical="center"/>
    </xf>
    <xf numFmtId="0" fontId="56" fillId="0" borderId="0" xfId="0" applyFont="1" applyFill="1" applyAlignment="1">
      <alignment vertical="center"/>
    </xf>
    <xf numFmtId="0" fontId="23" fillId="0" borderId="0" xfId="0" applyFont="1" applyFill="1" applyBorder="1" applyAlignment="1" applyProtection="1">
      <alignment horizontal="left" vertical="top" wrapText="1"/>
      <protection hidden="1"/>
    </xf>
    <xf numFmtId="0" fontId="54" fillId="0" borderId="22" xfId="0" applyFont="1" applyFill="1" applyBorder="1" applyAlignment="1" applyProtection="1">
      <alignment vertical="center" wrapText="1"/>
      <protection locked="0"/>
    </xf>
    <xf numFmtId="0" fontId="54" fillId="0" borderId="28" xfId="0" applyFont="1" applyFill="1" applyBorder="1" applyAlignment="1" applyProtection="1">
      <alignment vertical="center" wrapText="1"/>
      <protection locked="0"/>
    </xf>
    <xf numFmtId="0" fontId="54" fillId="0" borderId="29" xfId="0" applyFont="1" applyFill="1" applyBorder="1" applyAlignment="1" applyProtection="1">
      <alignment vertical="center" wrapText="1"/>
      <protection locked="0"/>
    </xf>
    <xf numFmtId="0" fontId="51" fillId="0" borderId="24" xfId="0" applyFont="1" applyFill="1" applyBorder="1" applyAlignment="1" applyProtection="1">
      <alignment vertical="top" wrapText="1"/>
      <protection hidden="1"/>
    </xf>
    <xf numFmtId="0" fontId="51" fillId="0" borderId="23" xfId="0" applyFont="1" applyFill="1" applyBorder="1" applyAlignment="1" applyProtection="1">
      <alignment vertical="top" wrapText="1"/>
      <protection hidden="1"/>
    </xf>
    <xf numFmtId="0" fontId="51" fillId="0" borderId="22" xfId="0" applyFont="1" applyFill="1" applyBorder="1" applyAlignment="1" applyProtection="1">
      <alignment vertical="top" wrapText="1"/>
      <protection hidden="1"/>
    </xf>
    <xf numFmtId="0" fontId="51" fillId="0" borderId="30" xfId="0" applyFont="1" applyFill="1" applyBorder="1" applyAlignment="1" applyProtection="1">
      <alignment vertical="top" wrapText="1"/>
      <protection hidden="1"/>
    </xf>
    <xf numFmtId="0" fontId="51" fillId="0" borderId="26" xfId="0" applyFont="1" applyFill="1" applyBorder="1" applyAlignment="1" applyProtection="1">
      <alignment vertical="top" wrapText="1"/>
      <protection hidden="1"/>
    </xf>
    <xf numFmtId="0" fontId="51" fillId="0" borderId="28" xfId="0" applyFont="1" applyFill="1" applyBorder="1" applyAlignment="1" applyProtection="1">
      <alignment vertical="top" wrapText="1"/>
      <protection hidden="1"/>
    </xf>
    <xf numFmtId="0" fontId="51" fillId="0" borderId="31" xfId="0" applyFont="1" applyFill="1" applyBorder="1" applyAlignment="1" applyProtection="1">
      <alignment vertical="top" wrapText="1"/>
      <protection hidden="1"/>
    </xf>
    <xf numFmtId="0" fontId="51" fillId="0" borderId="32" xfId="0" applyFont="1" applyFill="1" applyBorder="1" applyAlignment="1" applyProtection="1">
      <alignment vertical="top" wrapText="1"/>
      <protection hidden="1"/>
    </xf>
    <xf numFmtId="0" fontId="51" fillId="0" borderId="33" xfId="0" applyFont="1" applyFill="1" applyBorder="1" applyAlignment="1" applyProtection="1">
      <alignment vertical="top" wrapText="1"/>
      <protection hidden="1"/>
    </xf>
    <xf numFmtId="176" fontId="51" fillId="0" borderId="22" xfId="0" applyNumberFormat="1" applyFont="1" applyFill="1" applyBorder="1" applyAlignment="1" applyProtection="1">
      <alignment vertical="top" wrapText="1"/>
      <protection hidden="1"/>
    </xf>
    <xf numFmtId="176" fontId="51" fillId="0" borderId="26" xfId="0" applyNumberFormat="1" applyFont="1" applyFill="1" applyBorder="1" applyAlignment="1" applyProtection="1">
      <alignment vertical="top" wrapText="1"/>
      <protection hidden="1"/>
    </xf>
    <xf numFmtId="176" fontId="51" fillId="0" borderId="28" xfId="0" applyNumberFormat="1" applyFont="1" applyFill="1" applyBorder="1" applyAlignment="1" applyProtection="1">
      <alignment vertical="top" wrapText="1"/>
      <protection hidden="1"/>
    </xf>
    <xf numFmtId="176" fontId="23" fillId="0" borderId="0" xfId="0" applyNumberFormat="1" applyFont="1" applyFill="1" applyBorder="1" applyAlignment="1" applyProtection="1">
      <alignment horizontal="left" vertical="top" wrapText="1"/>
      <protection hidden="1"/>
    </xf>
    <xf numFmtId="176" fontId="51" fillId="0" borderId="34" xfId="0" applyNumberFormat="1" applyFont="1" applyFill="1" applyBorder="1" applyAlignment="1" applyProtection="1">
      <alignment vertical="top" wrapText="1"/>
      <protection hidden="1"/>
    </xf>
    <xf numFmtId="176" fontId="51" fillId="0" borderId="25" xfId="0" applyNumberFormat="1" applyFont="1" applyFill="1" applyBorder="1" applyAlignment="1" applyProtection="1">
      <alignment vertical="top" wrapText="1"/>
      <protection hidden="1"/>
    </xf>
    <xf numFmtId="0" fontId="22" fillId="0" borderId="35" xfId="0" applyFont="1" applyBorder="1" applyAlignment="1">
      <alignment horizontal="left" vertical="top" wrapText="1"/>
    </xf>
    <xf numFmtId="0" fontId="22" fillId="0" borderId="26" xfId="0" applyFont="1" applyBorder="1" applyAlignment="1">
      <alignment horizontal="left" vertical="top" wrapText="1"/>
    </xf>
    <xf numFmtId="0" fontId="21" fillId="0" borderId="36" xfId="0" applyFont="1" applyBorder="1" applyAlignment="1" applyProtection="1">
      <alignment vertical="center" wrapText="1"/>
      <protection locked="0"/>
    </xf>
    <xf numFmtId="0" fontId="21" fillId="0" borderId="37"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21" fillId="0" borderId="39" xfId="0" applyFont="1" applyBorder="1" applyAlignment="1" applyProtection="1">
      <alignment vertical="center" wrapText="1"/>
      <protection locked="0"/>
    </xf>
    <xf numFmtId="0" fontId="23" fillId="0" borderId="26" xfId="0" applyFont="1" applyBorder="1" applyAlignment="1" applyProtection="1">
      <alignment horizontal="left" vertical="top" wrapText="1"/>
      <protection locked="0"/>
    </xf>
    <xf numFmtId="0" fontId="23" fillId="0" borderId="26" xfId="0" applyFont="1" applyFill="1" applyBorder="1" applyAlignment="1" applyProtection="1">
      <alignment horizontal="left" vertical="top" wrapText="1"/>
      <protection locked="0"/>
    </xf>
    <xf numFmtId="0" fontId="23" fillId="0" borderId="28" xfId="0" applyFont="1" applyFill="1" applyBorder="1" applyAlignment="1" applyProtection="1">
      <alignment horizontal="left" vertical="top" wrapText="1"/>
      <protection locked="0"/>
    </xf>
    <xf numFmtId="0" fontId="23" fillId="0" borderId="28" xfId="0" applyFont="1" applyBorder="1" applyAlignment="1" applyProtection="1">
      <alignment horizontal="left" vertical="top" wrapText="1"/>
      <protection locked="0"/>
    </xf>
    <xf numFmtId="0" fontId="21" fillId="0" borderId="39" xfId="0" applyFont="1" applyBorder="1" applyAlignment="1">
      <alignment vertical="center"/>
    </xf>
    <xf numFmtId="0" fontId="23" fillId="0" borderId="26" xfId="0" applyFont="1" applyBorder="1" applyAlignment="1">
      <alignment vertical="center"/>
    </xf>
    <xf numFmtId="0" fontId="23" fillId="0" borderId="26" xfId="0" applyFont="1" applyBorder="1" applyAlignment="1">
      <alignment horizontal="left" vertical="top" wrapText="1"/>
    </xf>
    <xf numFmtId="0" fontId="23" fillId="0" borderId="28" xfId="0" applyFont="1" applyBorder="1" applyAlignment="1">
      <alignment vertical="center"/>
    </xf>
    <xf numFmtId="0" fontId="21" fillId="0" borderId="40" xfId="0" applyFont="1" applyBorder="1" applyAlignment="1" applyProtection="1">
      <alignment horizontal="center" vertical="center" wrapText="1"/>
      <protection locked="0"/>
    </xf>
    <xf numFmtId="0" fontId="23" fillId="0" borderId="30" xfId="0" applyFont="1" applyBorder="1" applyAlignment="1" applyProtection="1">
      <alignment horizontal="left" vertical="top" wrapText="1"/>
      <protection locked="0"/>
    </xf>
    <xf numFmtId="0" fontId="23" fillId="0" borderId="30" xfId="0" applyFont="1" applyFill="1" applyBorder="1" applyAlignment="1" applyProtection="1">
      <alignment horizontal="left" vertical="top" wrapText="1"/>
      <protection locked="0"/>
    </xf>
    <xf numFmtId="0" fontId="23" fillId="0" borderId="30" xfId="0" applyFont="1" applyBorder="1" applyAlignment="1">
      <alignment vertical="center"/>
    </xf>
    <xf numFmtId="0" fontId="21" fillId="0" borderId="38" xfId="0" applyFont="1" applyBorder="1" applyAlignment="1" applyProtection="1">
      <alignment vertical="center" wrapText="1"/>
      <protection locked="0"/>
    </xf>
    <xf numFmtId="0" fontId="21" fillId="0" borderId="28" xfId="0" applyFont="1" applyBorder="1" applyAlignment="1" applyProtection="1">
      <alignment vertical="center" wrapText="1"/>
      <protection locked="0"/>
    </xf>
    <xf numFmtId="0" fontId="21" fillId="0" borderId="28" xfId="0" applyFont="1" applyFill="1" applyBorder="1" applyAlignment="1" applyProtection="1">
      <alignment vertical="center" wrapText="1"/>
      <protection locked="0"/>
    </xf>
    <xf numFmtId="0" fontId="21" fillId="0" borderId="28" xfId="0" applyFont="1" applyBorder="1" applyAlignment="1">
      <alignment vertical="center"/>
    </xf>
    <xf numFmtId="0" fontId="23" fillId="0" borderId="30" xfId="102" applyFont="1" applyFill="1" applyBorder="1" applyAlignment="1">
      <alignment horizontal="left" vertical="top" wrapText="1" shrinkToFit="1"/>
      <protection/>
    </xf>
    <xf numFmtId="0" fontId="23" fillId="0" borderId="26" xfId="102" applyFont="1" applyFill="1" applyBorder="1" applyAlignment="1">
      <alignment horizontal="left" vertical="top" wrapText="1" shrinkToFit="1"/>
      <protection/>
    </xf>
    <xf numFmtId="0" fontId="23" fillId="0" borderId="28" xfId="102" applyFont="1" applyFill="1" applyBorder="1" applyAlignment="1">
      <alignment horizontal="left" vertical="top" wrapText="1" shrinkToFit="1"/>
      <protection/>
    </xf>
    <xf numFmtId="0" fontId="23" fillId="0" borderId="30" xfId="0" applyFont="1" applyBorder="1" applyAlignment="1">
      <alignment horizontal="left" vertical="top" wrapText="1"/>
    </xf>
    <xf numFmtId="0" fontId="23" fillId="0" borderId="28" xfId="0" applyFont="1" applyBorder="1" applyAlignment="1">
      <alignment horizontal="left" vertical="top" wrapText="1"/>
    </xf>
    <xf numFmtId="0" fontId="21" fillId="0" borderId="41" xfId="0" applyFont="1" applyBorder="1" applyAlignment="1">
      <alignment vertical="center"/>
    </xf>
    <xf numFmtId="0" fontId="21" fillId="0" borderId="19" xfId="0" applyFont="1" applyBorder="1" applyAlignment="1">
      <alignment vertical="center"/>
    </xf>
    <xf numFmtId="0" fontId="23" fillId="0" borderId="21" xfId="0" applyFont="1" applyBorder="1" applyAlignment="1">
      <alignment vertical="center"/>
    </xf>
    <xf numFmtId="0" fontId="23" fillId="0" borderId="20" xfId="0" applyFont="1" applyBorder="1" applyAlignment="1">
      <alignment horizontal="left" vertical="top" wrapText="1"/>
    </xf>
    <xf numFmtId="0" fontId="23" fillId="0" borderId="20" xfId="0" applyFont="1" applyBorder="1" applyAlignment="1">
      <alignment vertical="center"/>
    </xf>
    <xf numFmtId="0" fontId="23" fillId="0" borderId="19" xfId="0" applyFont="1" applyBorder="1" applyAlignment="1">
      <alignment vertical="center"/>
    </xf>
    <xf numFmtId="0" fontId="54" fillId="0" borderId="0" xfId="0" applyFont="1" applyAlignment="1">
      <alignment vertical="center"/>
    </xf>
    <xf numFmtId="0" fontId="22" fillId="0" borderId="0" xfId="102" applyFont="1" applyFill="1" applyBorder="1" applyAlignment="1">
      <alignment vertical="center" shrinkToFit="1"/>
      <protection/>
    </xf>
    <xf numFmtId="0" fontId="23" fillId="0" borderId="0" xfId="102" applyFont="1" applyFill="1" applyBorder="1" applyAlignment="1">
      <alignment vertical="center" shrinkToFit="1"/>
      <protection/>
    </xf>
    <xf numFmtId="0" fontId="22" fillId="0" borderId="42" xfId="102" applyFont="1" applyFill="1" applyBorder="1" applyAlignment="1">
      <alignment horizontal="left" vertical="top" wrapText="1" shrinkToFit="1"/>
      <protection/>
    </xf>
    <xf numFmtId="0" fontId="22" fillId="0" borderId="43" xfId="102" applyFont="1" applyFill="1" applyBorder="1" applyAlignment="1">
      <alignment horizontal="left" vertical="top" wrapText="1" shrinkToFit="1"/>
      <protection/>
    </xf>
    <xf numFmtId="0" fontId="22" fillId="0" borderId="44" xfId="102" applyFont="1" applyFill="1" applyBorder="1" applyAlignment="1">
      <alignment horizontal="left" vertical="top" wrapText="1" shrinkToFit="1"/>
      <protection/>
    </xf>
    <xf numFmtId="0" fontId="22" fillId="0" borderId="45" xfId="102" applyFont="1" applyFill="1" applyBorder="1" applyAlignment="1">
      <alignment horizontal="left" vertical="top" wrapText="1" shrinkToFit="1"/>
      <protection/>
    </xf>
    <xf numFmtId="0" fontId="22" fillId="0" borderId="46" xfId="102" applyFont="1" applyFill="1" applyBorder="1" applyAlignment="1">
      <alignment horizontal="left" vertical="top" wrapText="1" shrinkToFit="1"/>
      <protection/>
    </xf>
    <xf numFmtId="0" fontId="54" fillId="0" borderId="0" xfId="0" applyFont="1" applyFill="1" applyBorder="1" applyAlignment="1">
      <alignment vertical="center" shrinkToFit="1"/>
    </xf>
    <xf numFmtId="0" fontId="57" fillId="0" borderId="0" xfId="0" applyFont="1" applyFill="1" applyAlignment="1">
      <alignment vertical="center"/>
    </xf>
    <xf numFmtId="0" fontId="54" fillId="0" borderId="0" xfId="0" applyFont="1" applyFill="1" applyBorder="1" applyAlignment="1">
      <alignment horizontal="center" vertical="center"/>
    </xf>
    <xf numFmtId="0" fontId="58" fillId="0" borderId="47" xfId="0" applyFont="1" applyFill="1" applyBorder="1" applyAlignment="1">
      <alignment horizontal="center" vertical="center" wrapText="1"/>
    </xf>
    <xf numFmtId="0" fontId="58" fillId="0" borderId="48" xfId="0" applyFont="1" applyFill="1" applyBorder="1" applyAlignment="1">
      <alignment horizontal="center" vertical="center" wrapText="1"/>
    </xf>
    <xf numFmtId="0" fontId="58" fillId="0" borderId="49" xfId="0" applyFont="1" applyFill="1" applyBorder="1" applyAlignment="1">
      <alignment horizontal="center" vertical="center" wrapText="1"/>
    </xf>
    <xf numFmtId="0" fontId="22" fillId="0" borderId="28" xfId="0" applyFont="1" applyBorder="1" applyAlignment="1">
      <alignment horizontal="left" vertical="top" wrapText="1"/>
    </xf>
    <xf numFmtId="176" fontId="51" fillId="0" borderId="33" xfId="0" applyNumberFormat="1" applyFont="1" applyFill="1" applyBorder="1" applyAlignment="1" applyProtection="1">
      <alignment vertical="top" wrapText="1"/>
      <protection hidden="1"/>
    </xf>
    <xf numFmtId="0" fontId="21" fillId="0" borderId="50" xfId="0" applyFont="1" applyBorder="1" applyAlignment="1" applyProtection="1">
      <alignment horizontal="center" vertical="center" wrapText="1"/>
      <protection locked="0"/>
    </xf>
    <xf numFmtId="0" fontId="23" fillId="0" borderId="51" xfId="102" applyFont="1" applyFill="1" applyBorder="1" applyAlignment="1">
      <alignment horizontal="left" vertical="top" wrapText="1" shrinkToFit="1"/>
      <protection/>
    </xf>
    <xf numFmtId="0" fontId="23" fillId="0" borderId="51" xfId="0" applyFont="1" applyFill="1" applyBorder="1" applyAlignment="1" applyProtection="1">
      <alignment horizontal="left" vertical="top" wrapText="1"/>
      <protection locked="0"/>
    </xf>
    <xf numFmtId="0" fontId="23" fillId="0" borderId="51" xfId="0" applyFont="1" applyBorder="1" applyAlignment="1" applyProtection="1">
      <alignment horizontal="left" vertical="top" wrapText="1"/>
      <protection locked="0"/>
    </xf>
    <xf numFmtId="0" fontId="23" fillId="0" borderId="51" xfId="0" applyFont="1" applyBorder="1" applyAlignment="1">
      <alignment horizontal="left" vertical="top" wrapText="1"/>
    </xf>
    <xf numFmtId="0" fontId="23" fillId="0" borderId="51" xfId="0" applyFont="1" applyBorder="1" applyAlignment="1">
      <alignment vertical="center"/>
    </xf>
    <xf numFmtId="0" fontId="23" fillId="0" borderId="52" xfId="0" applyFont="1" applyBorder="1" applyAlignment="1">
      <alignment vertical="center"/>
    </xf>
    <xf numFmtId="0" fontId="58" fillId="0" borderId="53" xfId="0" applyFont="1" applyFill="1" applyBorder="1" applyAlignment="1">
      <alignment horizontal="center" vertical="center" wrapText="1"/>
    </xf>
    <xf numFmtId="0" fontId="22" fillId="0" borderId="54" xfId="102" applyFont="1" applyFill="1" applyBorder="1" applyAlignment="1">
      <alignment horizontal="left" vertical="top" wrapText="1" shrinkToFit="1"/>
      <protection/>
    </xf>
    <xf numFmtId="0" fontId="51" fillId="0" borderId="55" xfId="0" applyFont="1" applyFill="1" applyBorder="1" applyAlignment="1" applyProtection="1">
      <alignment vertical="top" wrapText="1"/>
      <protection hidden="1"/>
    </xf>
    <xf numFmtId="0" fontId="51" fillId="0" borderId="56" xfId="0" applyFont="1" applyFill="1" applyBorder="1" applyAlignment="1" applyProtection="1">
      <alignment vertical="top" wrapText="1"/>
      <protection hidden="1"/>
    </xf>
    <xf numFmtId="0" fontId="51" fillId="0" borderId="57" xfId="0" applyFont="1" applyFill="1" applyBorder="1" applyAlignment="1" applyProtection="1">
      <alignment vertical="top" wrapText="1"/>
      <protection hidden="1"/>
    </xf>
    <xf numFmtId="176" fontId="51" fillId="0" borderId="55" xfId="0" applyNumberFormat="1" applyFont="1" applyFill="1" applyBorder="1" applyAlignment="1" applyProtection="1">
      <alignment vertical="top" wrapText="1"/>
      <protection hidden="1"/>
    </xf>
    <xf numFmtId="176" fontId="51" fillId="0" borderId="56" xfId="0" applyNumberFormat="1" applyFont="1" applyFill="1" applyBorder="1" applyAlignment="1" applyProtection="1">
      <alignment vertical="top" wrapText="1"/>
      <protection hidden="1"/>
    </xf>
    <xf numFmtId="0" fontId="22" fillId="0" borderId="56" xfId="0" applyFont="1" applyBorder="1" applyAlignment="1">
      <alignment horizontal="left" vertical="top" wrapText="1"/>
    </xf>
    <xf numFmtId="176" fontId="51" fillId="0" borderId="57" xfId="0" applyNumberFormat="1" applyFont="1" applyFill="1" applyBorder="1" applyAlignment="1" applyProtection="1">
      <alignment vertical="top" wrapText="1"/>
      <protection hidden="1"/>
    </xf>
    <xf numFmtId="0" fontId="59" fillId="0" borderId="0" xfId="0" applyFont="1" applyFill="1" applyAlignment="1">
      <alignment vertical="center"/>
    </xf>
    <xf numFmtId="0" fontId="25" fillId="0" borderId="0" xfId="0" applyFont="1" applyFill="1" applyBorder="1" applyAlignment="1">
      <alignment vertical="center"/>
    </xf>
    <xf numFmtId="0" fontId="57" fillId="0" borderId="0" xfId="0" applyFont="1" applyAlignment="1">
      <alignment vertical="center"/>
    </xf>
    <xf numFmtId="0" fontId="57" fillId="0" borderId="0" xfId="0" applyFont="1" applyBorder="1" applyAlignment="1">
      <alignment vertical="center"/>
    </xf>
    <xf numFmtId="0" fontId="57" fillId="0" borderId="58" xfId="0" applyFont="1" applyBorder="1" applyAlignment="1">
      <alignment vertical="center"/>
    </xf>
    <xf numFmtId="0" fontId="57" fillId="0" borderId="59" xfId="0" applyFont="1" applyBorder="1" applyAlignment="1">
      <alignment vertical="center"/>
    </xf>
    <xf numFmtId="0" fontId="57" fillId="0" borderId="60" xfId="0" applyFont="1" applyBorder="1" applyAlignment="1">
      <alignment vertical="center"/>
    </xf>
    <xf numFmtId="0" fontId="60" fillId="0" borderId="61" xfId="0" applyFont="1" applyBorder="1" applyAlignment="1">
      <alignment horizontal="center" vertical="center"/>
    </xf>
    <xf numFmtId="0" fontId="60" fillId="0" borderId="62" xfId="0" applyFont="1" applyBorder="1" applyAlignment="1">
      <alignment horizontal="center" vertical="center"/>
    </xf>
    <xf numFmtId="0" fontId="60" fillId="0" borderId="63" xfId="0" applyFont="1" applyBorder="1" applyAlignment="1">
      <alignment horizontal="center" vertical="center"/>
    </xf>
    <xf numFmtId="0" fontId="60" fillId="0" borderId="64" xfId="0" applyFont="1" applyBorder="1" applyAlignment="1">
      <alignment horizontal="center" vertical="center"/>
    </xf>
    <xf numFmtId="0" fontId="60" fillId="0" borderId="65" xfId="0" applyFont="1" applyBorder="1" applyAlignment="1">
      <alignment horizontal="center" vertical="center"/>
    </xf>
    <xf numFmtId="0" fontId="60" fillId="0" borderId="0" xfId="0" applyFont="1" applyAlignment="1">
      <alignment horizontal="center" vertical="center"/>
    </xf>
    <xf numFmtId="0" fontId="60" fillId="0" borderId="66" xfId="0" applyFont="1" applyBorder="1" applyAlignment="1">
      <alignment horizontal="center" vertical="center"/>
    </xf>
    <xf numFmtId="0" fontId="54" fillId="0" borderId="67" xfId="0" applyFont="1" applyFill="1" applyBorder="1" applyAlignment="1">
      <alignment vertical="center" wrapText="1"/>
    </xf>
    <xf numFmtId="0" fontId="54" fillId="0" borderId="68" xfId="0" applyFont="1" applyFill="1" applyBorder="1" applyAlignment="1">
      <alignment vertical="center" wrapText="1"/>
    </xf>
    <xf numFmtId="0" fontId="54" fillId="0" borderId="55" xfId="0" applyFont="1" applyFill="1" applyBorder="1" applyAlignment="1">
      <alignment vertical="center" wrapText="1"/>
    </xf>
    <xf numFmtId="0" fontId="54" fillId="0" borderId="51" xfId="0" applyFont="1" applyFill="1" applyBorder="1" applyAlignment="1">
      <alignment vertical="center" wrapText="1"/>
    </xf>
    <xf numFmtId="0" fontId="54" fillId="0" borderId="56" xfId="0" applyFont="1" applyFill="1" applyBorder="1" applyAlignment="1">
      <alignment vertical="center" wrapText="1"/>
    </xf>
    <xf numFmtId="0" fontId="54" fillId="0" borderId="69" xfId="0" applyFont="1" applyFill="1" applyBorder="1" applyAlignment="1">
      <alignment vertical="center" wrapText="1"/>
    </xf>
    <xf numFmtId="0" fontId="54" fillId="0" borderId="57" xfId="0" applyFont="1" applyFill="1" applyBorder="1" applyAlignment="1">
      <alignment vertical="center" wrapText="1"/>
    </xf>
    <xf numFmtId="0" fontId="54" fillId="0" borderId="36" xfId="0" applyFont="1" applyFill="1" applyBorder="1" applyAlignment="1">
      <alignment vertical="center" shrinkToFit="1"/>
    </xf>
    <xf numFmtId="0" fontId="54" fillId="0" borderId="37" xfId="0" applyFont="1" applyFill="1" applyBorder="1" applyAlignment="1">
      <alignment vertical="center" shrinkToFit="1"/>
    </xf>
    <xf numFmtId="0" fontId="54" fillId="0" borderId="38" xfId="0" applyFont="1" applyFill="1" applyBorder="1" applyAlignment="1">
      <alignment vertical="center" shrinkToFit="1"/>
    </xf>
    <xf numFmtId="0" fontId="54" fillId="0" borderId="70" xfId="0" applyFont="1" applyFill="1" applyBorder="1" applyAlignment="1">
      <alignment horizontal="center" vertical="center"/>
    </xf>
    <xf numFmtId="0" fontId="54" fillId="0" borderId="71" xfId="0" applyFont="1" applyFill="1" applyBorder="1" applyAlignment="1">
      <alignment horizontal="center" vertical="center"/>
    </xf>
    <xf numFmtId="0" fontId="54" fillId="0" borderId="72"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61" xfId="0" applyFont="1" applyFill="1" applyBorder="1" applyAlignment="1">
      <alignment horizontal="center" vertical="center"/>
    </xf>
    <xf numFmtId="0" fontId="54" fillId="0" borderId="64" xfId="0" applyFont="1" applyFill="1" applyBorder="1" applyAlignment="1">
      <alignment horizontal="center" vertical="center"/>
    </xf>
    <xf numFmtId="0" fontId="54" fillId="0" borderId="73" xfId="0" applyFont="1" applyFill="1" applyBorder="1" applyAlignment="1">
      <alignment horizontal="center" vertical="center" textRotation="255" wrapText="1" shrinkToFit="1"/>
    </xf>
    <xf numFmtId="0" fontId="54" fillId="0" borderId="74" xfId="0" applyFont="1" applyFill="1" applyBorder="1" applyAlignment="1">
      <alignment horizontal="center" vertical="center" textRotation="255" wrapText="1" shrinkToFit="1"/>
    </xf>
    <xf numFmtId="0" fontId="54" fillId="0" borderId="75" xfId="0" applyFont="1" applyFill="1" applyBorder="1" applyAlignment="1">
      <alignment horizontal="center" vertical="center" textRotation="255" wrapText="1" shrinkToFit="1"/>
    </xf>
    <xf numFmtId="0" fontId="54" fillId="0" borderId="76" xfId="0" applyFont="1" applyFill="1" applyBorder="1" applyAlignment="1">
      <alignment vertical="center" wrapText="1" shrinkToFit="1"/>
    </xf>
    <xf numFmtId="0" fontId="54" fillId="0" borderId="77" xfId="0" applyFont="1" applyFill="1" applyBorder="1" applyAlignment="1">
      <alignment vertical="center" wrapText="1" shrinkToFit="1"/>
    </xf>
    <xf numFmtId="0" fontId="54" fillId="0" borderId="78" xfId="0" applyFont="1" applyFill="1" applyBorder="1" applyAlignment="1">
      <alignment vertical="center" wrapText="1"/>
    </xf>
    <xf numFmtId="0" fontId="54" fillId="0" borderId="79" xfId="0" applyFont="1" applyFill="1" applyBorder="1" applyAlignment="1">
      <alignment vertical="center" wrapText="1"/>
    </xf>
    <xf numFmtId="0" fontId="54" fillId="0" borderId="80" xfId="0" applyFont="1" applyFill="1" applyBorder="1" applyAlignment="1">
      <alignment vertical="center" wrapText="1"/>
    </xf>
    <xf numFmtId="0" fontId="54" fillId="0" borderId="74" xfId="0" applyFont="1" applyFill="1" applyBorder="1" applyAlignment="1">
      <alignment vertical="center" shrinkToFit="1"/>
    </xf>
    <xf numFmtId="0" fontId="54" fillId="0" borderId="81" xfId="0" applyFont="1" applyFill="1" applyBorder="1" applyAlignment="1">
      <alignment vertical="center" shrinkToFit="1"/>
    </xf>
    <xf numFmtId="0" fontId="54" fillId="0" borderId="74" xfId="0" applyFont="1" applyFill="1" applyBorder="1" applyAlignment="1">
      <alignment horizontal="center" vertical="center"/>
    </xf>
    <xf numFmtId="0" fontId="54" fillId="0" borderId="81" xfId="0" applyFont="1" applyFill="1" applyBorder="1" applyAlignment="1">
      <alignment horizontal="center" vertical="center"/>
    </xf>
    <xf numFmtId="0" fontId="58" fillId="0" borderId="82"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54" fillId="0" borderId="85" xfId="0" applyFont="1" applyFill="1" applyBorder="1" applyAlignment="1">
      <alignment horizontal="center" vertical="center" textRotation="255" shrinkToFit="1"/>
    </xf>
    <xf numFmtId="0" fontId="54" fillId="0" borderId="75" xfId="0" applyFont="1" applyFill="1" applyBorder="1" applyAlignment="1">
      <alignment horizontal="center" vertical="center" textRotation="255" shrinkToFit="1"/>
    </xf>
    <xf numFmtId="0" fontId="54" fillId="0" borderId="62" xfId="0" applyFont="1" applyFill="1" applyBorder="1" applyAlignment="1">
      <alignment vertical="center" shrinkToFit="1"/>
    </xf>
    <xf numFmtId="0" fontId="54" fillId="0" borderId="0" xfId="0" applyFont="1" applyFill="1" applyBorder="1" applyAlignment="1">
      <alignment vertical="center" shrinkToFit="1"/>
    </xf>
    <xf numFmtId="0" fontId="54" fillId="0" borderId="78" xfId="0" applyFont="1" applyFill="1" applyBorder="1" applyAlignment="1">
      <alignment vertical="center" shrinkToFit="1"/>
    </xf>
    <xf numFmtId="0" fontId="54" fillId="0" borderId="79" xfId="0" applyFont="1" applyFill="1" applyBorder="1" applyAlignment="1">
      <alignment vertical="center" shrinkToFit="1"/>
    </xf>
    <xf numFmtId="0" fontId="54" fillId="0" borderId="80" xfId="0" applyFont="1" applyFill="1" applyBorder="1" applyAlignment="1">
      <alignment vertical="center" shrinkToFit="1"/>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標準_Sheet1"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828675</xdr:colOff>
      <xdr:row>0</xdr:row>
      <xdr:rowOff>0</xdr:rowOff>
    </xdr:from>
    <xdr:to>
      <xdr:col>14</xdr:col>
      <xdr:colOff>904875</xdr:colOff>
      <xdr:row>1</xdr:row>
      <xdr:rowOff>0</xdr:rowOff>
    </xdr:to>
    <xdr:pic>
      <xdr:nvPicPr>
        <xdr:cNvPr id="1" name="Picture 1" descr="kabu_B"/>
        <xdr:cNvPicPr preferRelativeResize="1">
          <a:picLocks noChangeAspect="1"/>
        </xdr:cNvPicPr>
      </xdr:nvPicPr>
      <xdr:blipFill>
        <a:blip r:embed="rId1"/>
        <a:stretch>
          <a:fillRect/>
        </a:stretch>
      </xdr:blipFill>
      <xdr:spPr>
        <a:xfrm>
          <a:off x="12658725" y="0"/>
          <a:ext cx="1123950" cy="180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obunsv09\&#32232;&#38598;&#37096;\&#32232;&#38598;&#65300;&#35506;\&#65296;&#65297;&#12288;&#32232;&#38598;&#37096;&#65300;&#35506;\&#65296;&#65300;&#12288;&#36947;&#24499;&#38306;&#20418;\&#65296;&#65297;&#12288;&#12422;&#12383;&#12363;&#12394;&#24515;&#38306;&#20418;\&#12487;&#12472;&#12479;&#12523;&#36947;&#24499;&#38306;&#20418;\H28&#12487;&#12472;&#12479;&#12523;&#36947;&#24499;\20150129%20&#26032;&#20869;&#23481;&#38917;&#30446;&#23550;&#24540;&#12487;&#12540;&#12479;\&#65301;&#65294;&#25945;&#31185;&#38936;&#22495;&#31561;&#12392;&#36947;&#24499;&#12392;&#12398;&#38306;&#36899;&#35336;&#30011;&#34920;\&#12304;&#26032;&#20869;&#23481;&#38917;&#30446;&#21029;&#12305;&#25945;&#31185;&#38936;&#22495;&#31561;&#12392;&#36947;&#24499;&#12392;&#12398;&#38306;&#36899;&#35336;&#30011;&#34920;\&#12304;&#26032;&#20869;&#23481;&#38917;&#30446;&#21029;&#12305;&#25945;&#31185;&#38936;&#22495;&#31561;&#12392;&#36947;&#24499;&#12392;&#12398;&#38306;&#36899;&#35336;&#30011;&#34920;_3&#241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内容項目別】指導計画例3年"/>
      <sheetName val="【新内容項目別】発行者別一覧3年"/>
    </sheetNames>
    <sheetDataSet>
      <sheetData sheetId="1">
        <row r="8">
          <cell r="B8" t="str">
            <v>東京書籍</v>
          </cell>
          <cell r="C8" t="str">
            <v>学校図書</v>
          </cell>
          <cell r="D8" t="str">
            <v>三省堂</v>
          </cell>
          <cell r="E8" t="str">
            <v>教育出版</v>
          </cell>
          <cell r="F8" t="str">
            <v>光村図書</v>
          </cell>
          <cell r="G8" t="str">
            <v>東京書籍</v>
          </cell>
          <cell r="H8" t="str">
            <v>教育出版</v>
          </cell>
          <cell r="I8" t="str">
            <v>光村図書</v>
          </cell>
          <cell r="J8" t="str">
            <v>日本文教出版</v>
          </cell>
          <cell r="K8" t="str">
            <v>東京書籍</v>
          </cell>
          <cell r="L8" t="str">
            <v>大日本図書</v>
          </cell>
          <cell r="M8" t="str">
            <v>学校図書</v>
          </cell>
          <cell r="N8" t="str">
            <v>教育出版</v>
          </cell>
          <cell r="O8" t="str">
            <v>啓林館</v>
          </cell>
          <cell r="P8" t="str">
            <v>日本文教出版</v>
          </cell>
          <cell r="Q8" t="str">
            <v>東京書籍</v>
          </cell>
          <cell r="R8" t="str">
            <v>大日本図書</v>
          </cell>
          <cell r="S8" t="str">
            <v>学校図書</v>
          </cell>
          <cell r="T8" t="str">
            <v>教育出版</v>
          </cell>
          <cell r="U8" t="str">
            <v>啓林館</v>
          </cell>
          <cell r="V8" t="str">
            <v>教育出版</v>
          </cell>
          <cell r="W8" t="str">
            <v>教育芸術社</v>
          </cell>
          <cell r="X8" t="str">
            <v>開隆堂</v>
          </cell>
          <cell r="Y8" t="str">
            <v>日本文教出版</v>
          </cell>
          <cell r="AA8" t="str">
            <v>東京書籍</v>
          </cell>
          <cell r="AB8" t="str">
            <v>大日本図書</v>
          </cell>
          <cell r="AC8" t="str">
            <v>光文書院</v>
          </cell>
          <cell r="AD8" t="str">
            <v>学研教育みらい</v>
          </cell>
          <cell r="AE8" t="str">
            <v>文教社</v>
          </cell>
        </row>
        <row r="9">
          <cell r="B9" t="str">
            <v>●モチモチの木/2月</v>
          </cell>
          <cell r="C9" t="str">
            <v>●モチモチの木/11月</v>
          </cell>
          <cell r="D9" t="str">
            <v>●おにたのぼうし/3月</v>
          </cell>
          <cell r="E9" t="str">
            <v>●モチモチの木/11月
●おにたのぼうし/2月</v>
          </cell>
          <cell r="F9" t="str">
            <v>●モチモチの木/3月</v>
          </cell>
          <cell r="Q9" t="str">
            <v>●明かりをつけよう/12月
●じしゃくにつけよう/1月
●物の重さをくらべよう/2月</v>
          </cell>
          <cell r="R9" t="str">
            <v>●ものの重さをしらべよう/11月
●豆電球にあかりをつけよう/1月
●じしゃくのふしぎをしらべよう/2月</v>
          </cell>
          <cell r="S9" t="str">
            <v>●明かりをつけよう/11月
●じしゃくのひみつ/1月
●ものの重さを調べよう/2月</v>
          </cell>
          <cell r="T9" t="str">
            <v>●ものと重さ/12月
●電気の通り道/1月
●じしゃく/2月</v>
          </cell>
          <cell r="U9" t="str">
            <v>●電気で明かりをつけよう/12月
●じしゃくのふしぎ/1月
●ものと重さ/2月</v>
          </cell>
          <cell r="AE9" t="str">
            <v>●毎日の生活とけんこう/6月</v>
          </cell>
        </row>
        <row r="10">
          <cell r="B10" t="str">
            <v>●調べて書こう，わたしのレポート/6月
●気持ちを言葉に/1月
●わらい話を楽しもう/1月</v>
          </cell>
          <cell r="C10" t="str">
            <v>●つり橋わたれ/4月
●おもしろさを話し合おう/7月
●見たこと，感じたこと/11月
●言葉のおもしろさを楽しもう/1月</v>
          </cell>
          <cell r="D10" t="str">
            <v>●声を合わせて楽しく読もう/6月
●声に出して読もう―俳句―/7月</v>
          </cell>
          <cell r="F10" t="str">
            <v>●三年とうげ/11月</v>
          </cell>
          <cell r="V10" t="str">
            <v>●すてきな声で/4月</v>
          </cell>
          <cell r="W10" t="str">
            <v>●明るい歌声をひびかせよう/4月</v>
          </cell>
          <cell r="Y10" t="str">
            <v>●ふんわりふわふわ/5月
●うれしかったあの気もち/7月</v>
          </cell>
        </row>
        <row r="11">
          <cell r="C11" t="str">
            <v>●合図としるし/5月
●うち　知ってんねん/夕日がせなかをおしてくる/9月</v>
          </cell>
          <cell r="D11" t="str">
            <v>●ピータイルねこ/4月</v>
          </cell>
          <cell r="G11" t="str">
            <v>●学校のまわり/4月
●古い道具と昔のくらし/1月</v>
          </cell>
          <cell r="J11" t="str">
            <v>●わたしたちのまちのようす/4月</v>
          </cell>
          <cell r="AA11" t="str">
            <v>●けんこうな生活/6月</v>
          </cell>
          <cell r="AB11" t="str">
            <v>●毎日の生活とけんこう/10月</v>
          </cell>
          <cell r="AC11" t="str">
            <v>●けんこうな生活/6月</v>
          </cell>
          <cell r="AD11" t="str">
            <v>●毎日の生活と健康/2月</v>
          </cell>
        </row>
        <row r="12">
          <cell r="B12" t="str">
            <v>●自分をしょうかいしよう/4月
●インタビューしてメモを取ろう/6月
●調べて書こう，わたしのレポート/6月
●本は友だち/7月
●紙ひこうき/夕日がせなかをおしてくる/9月
●「ほけんだより」を読みくらべよう/9月
●心にのこったことを/9月
●人物を考えて書こう/10月
●ようすをくわしく表そう/10月
●いろいろなつたえ方を知ろう/2月
●「わたしのベストブック」を作ろう/3月</v>
          </cell>
          <cell r="C12" t="str">
            <v>●にせてだます/5月
●わたし・ぼくの「すきなこと」「とく意わざ」しょうかい/6月
●俳句/9月
●見たこと，感じたこと/11月
●本のポップを作ろう/12月
●写真が動き出す/12月
●言葉のおもしろさを楽しもう/1月
●考えを広げよう，まとめよう/2月</v>
          </cell>
          <cell r="D12" t="str">
            <v>●自分を見つめて/6月</v>
          </cell>
          <cell r="E12" t="str">
            <v>●「聞き取りクイズ」をしよう/4月
●生き物のとくちょうをくらべて書こう/5月
●たからものをしょうかいしよう/6月
●はっとしたことを詩に書こう/11月
●「おすすめ図書カード」を活用しよう/12月</v>
          </cell>
          <cell r="F12" t="str">
            <v>●こそあど言葉/5月
●もうすぐ雨に/7月
●わたしと小鳥とすずと/山のてっぺん/9月
●たから島のぼうけん/12月
●わたしの三大ニュース/3月</v>
          </cell>
          <cell r="K12" t="str">
            <v>●かけ算/4月
●暗算/7月
●□を使った式/1月</v>
          </cell>
          <cell r="L12" t="str">
            <v>●かけ算/4月
●円と球/9月
●いろいろなわり算/10月
●長さ/10月
●２けたのかずをかける計算/1月
●二等辺三角形と正三角形/1月
●□を使った式/2月</v>
          </cell>
          <cell r="M12" t="str">
            <v>●計算のしかたを考えよう/4月
●円と球/10月
●三角形/11月
●２けたのかけ算/1月</v>
          </cell>
          <cell r="N12" t="str">
            <v>●たし算とひき算/4月
●算数をつかって考えよう/3月</v>
          </cell>
          <cell r="Q12" t="str">
            <v>●風やゴムで動かそう/11月
●つくってあそぼう/2月
●物の重さをくらべよう/2月</v>
          </cell>
          <cell r="R12" t="str">
            <v>●ゴムや風でものをうごかそう/6月
●ものの重さをしらべよう/11月
●おもちゃショーをひらこう/3月</v>
          </cell>
          <cell r="S12" t="str">
            <v>●ゴムのはたらき/10月
●風のはたらき/11月</v>
          </cell>
          <cell r="T12" t="str">
            <v>●風やゴムのはたらき/6月
●作って遊ぼう/3月</v>
          </cell>
          <cell r="U12" t="str">
            <v>●風やゴムのはたらき/6月
●出かけよう　しぜんの中へ/7月
●おもちゃランドへようこそ/3月</v>
          </cell>
          <cell r="V12" t="str">
            <v>●えんそうの　くふう/1月</v>
          </cell>
          <cell r="W12" t="str">
            <v>●明るい歌声をひびかせよう/4月
●拍のながれにのって　リズムをかんじとろう/9月
●せんりつのとくちょうをかんじとろう/10月
●いろいろな　音のひびきをかんじとろう/11月
●音を合わせて楽しもう/2月</v>
          </cell>
          <cell r="X12" t="str">
            <v>●絵の具と水のハーモニー/4月
●カラフルねん土のお店へようこそ/5月
●ようこそ，キラキラの世界へ/6月
●光と色のファンタジー/小さな箱の物語（選択）/6月
●にぎって，ひねって，ひらめいて/7月
●こんにちは，ふわふわさん/9月
●にじんで広がる色の世界/9月
●ふしぎな乗りもの/10月
●だんだんだんボール/11月
●タイヤをつけて出発進行!!
/11月
●でこぼこもようのなかまたち/12月
●ひみつのへんしんショー/1月
●のこぎりひいて，ザク，ザク，ザク/1月
●にこにこべんとう　ペタンコラン</v>
          </cell>
          <cell r="Y12" t="str">
            <v>●いつもの場しょで（選択）校ていで/校しゃの中で/4月
●色・形　いい感じ！/5月
●切ってかき出しくっつけて/5月
●ふんわりふわふわ/5月
●立ち上がった絵のせかい/6月
●カラフルフレンド/6月
●うれしかったあの気もち/7月
●切ってつないで大へんしん！（選択）ボール紙で/だんボールで/9月
●これにえがいたら/9月
●サクサク小刀名人/10月
●クミクミックス/10月
●大すきなものがたり/11月
●ハッピー小もの入れ/12月
●クリスタルファンタジー/12月
●まほうのとびらをあけると/1月
</v>
          </cell>
        </row>
        <row r="13">
          <cell r="C13" t="str">
            <v>●うち　知ってんねん/夕日がせなかをおしてくる/9月
●遊びをくらべよう/2月</v>
          </cell>
          <cell r="D13" t="str">
            <v>●「農業」をする魚/11月</v>
          </cell>
          <cell r="E13" t="str">
            <v>●「発見ノート」をつくろう/4月
●本で調べよう/5月
●生き物のとくちょうをくらべて書こう/5月</v>
          </cell>
          <cell r="F13" t="str">
            <v>●里山は，未来の風景/7月
●食べ物のひみつを教えます/11月
●ありの行列/1月</v>
          </cell>
          <cell r="K13" t="str">
            <v>●ぼうグラフと表/3月</v>
          </cell>
          <cell r="L13" t="str">
            <v>●ぼうグラフと表/6月</v>
          </cell>
          <cell r="N13" t="str">
            <v>●表と棒グラフ/6月
●算数をつかって考えよう/3月</v>
          </cell>
          <cell r="Q13" t="str">
            <v>●たねをまこう/5月
●チョウを育てよう/5月</v>
          </cell>
          <cell r="U13" t="str">
            <v>●こん虫のかんさつ/9月</v>
          </cell>
          <cell r="V13" t="str">
            <v>●すてきな声で/4月
●こんにちは　リコーダー/5月
●くり返し重ねて/7月
●えんそうの　くふう/1月</v>
          </cell>
          <cell r="W13" t="str">
            <v>●リコーダーと　なかよし/6月</v>
          </cell>
          <cell r="Y13" t="str">
            <v>●トントンドンドンくぎうち名人/10月</v>
          </cell>
        </row>
        <row r="14">
          <cell r="B14" t="str">
            <v>●すいせんのラッパ/4月
●ゆすげ村の小さな旅館/5月
●サーカスのライオン/10月
●案内の手紙を書こう/11月
●もうどう犬の訓練/11月
●はりねずみと金貨/12月
●理由が分かるように書こう/2月</v>
          </cell>
          <cell r="C14" t="str">
            <v>●心をとどけよう，受け止めよう/1月</v>
          </cell>
          <cell r="D14" t="str">
            <v>●こんなやり方をおすすめします/10月
●南の島へようこそ/12月
●おにたのぼうし/3月</v>
          </cell>
          <cell r="E14" t="str">
            <v>●気持ちをつたえる話し方・聞き方/7月
●くらしと絵文字/10月
●おにたのぼうし/2月</v>
          </cell>
          <cell r="F14" t="str">
            <v>●よい聞き手になろう/5月
●きちんとつたえるために/5月
●しりょうから分かる，小学生のこと/1月</v>
          </cell>
        </row>
        <row r="15">
          <cell r="B15" t="str">
            <v>●ゆすげ村の小さな旅館/5月
●はりねずみと金貨/12月</v>
          </cell>
          <cell r="D15" t="str">
            <v>●わすれられないおくり物/11月</v>
          </cell>
          <cell r="E15" t="str">
            <v>●わすれられないおくりもの/9月</v>
          </cell>
          <cell r="F15" t="str">
            <v>●「ありがとう」をつたえよう/7月
</v>
          </cell>
          <cell r="G15" t="str">
            <v>●市の人々の仕事/9月
●店ではたらく人/9月
●農家の仕事 /工場の仕事（選択）/11月</v>
          </cell>
          <cell r="H15" t="str">
            <v>●わたしの住むまちはどんなまち/4月
●店で働く人と仕事/9月
●工場で働く人と仕事/11月
●昔の道具とくらし/2月</v>
          </cell>
          <cell r="I15" t="str">
            <v>●わたしたちのまちにある店/9月
●ものを育てたり、作ったりしている人たち/10月</v>
          </cell>
          <cell r="J15" t="str">
            <v>●店ではたらく人びとの仕事/9月
●工場ではたらく人びとの仕事/11月</v>
          </cell>
          <cell r="AA15" t="str">
            <v>●けんこうな生活/6月</v>
          </cell>
          <cell r="AB15" t="str">
            <v>●毎日の生活とけんこう/10月</v>
          </cell>
          <cell r="AC15" t="str">
            <v>●けんこうな生活/6月</v>
          </cell>
          <cell r="AD15" t="str">
            <v>●毎日の生活と健康/2月</v>
          </cell>
        </row>
        <row r="16">
          <cell r="B16" t="str">
            <v>●インタビューしてメモを取ろう/6月
●案内の手紙を書こう/11月
●町について調べてしょうかいしよう/2月</v>
          </cell>
          <cell r="C16" t="str">
            <v>●あんないじょうを書こう/9月</v>
          </cell>
          <cell r="D16" t="str">
            <v>●あんないの手紙を書こう/5月
●身ぶりのはたらき/2月
●昔のことを聞いてきました/2月</v>
          </cell>
          <cell r="E16" t="str">
            <v>●気持ちをつたえる話し方・聞き方/7月
●いろいろな手紙を書こう/9月
●見学したことを知らせよう/9月
●インタビューをしよう/9月</v>
          </cell>
          <cell r="F16" t="str">
            <v>●「ありがとう」をつたえよう/7月
</v>
          </cell>
          <cell r="G16" t="str">
            <v>●店ではたらく人/9月</v>
          </cell>
          <cell r="J16" t="str">
            <v>●店ではたらく人びとの仕事/9月
●工場ではたらく人びとの仕事/11月</v>
          </cell>
        </row>
        <row r="17">
          <cell r="B17" t="str">
            <v>●自分をしょうかいしよう/4月
●話したいな，うれしかったこと/5月
●グループで話し合おう/11月
●はりねずみと金貨/12月</v>
          </cell>
          <cell r="C17" t="str">
            <v>●コロコロ・スピーチ/4月
●つり橋わたれ/4月
●わたし・ぼくの「すきなこと」「とく意わざ」しょうかい/6月
●あらしの夜に/7月
●おもしろさを話し合おう/7月
●うち　知ってんねん/夕日がせなかをおしてくる/9月
●クラスレクリエーションをしよう/11月
●心をとどけよう，受け止めよう/1月</v>
          </cell>
          <cell r="D17" t="str">
            <v>●小さなできごと/5月
●わすれられないおくり物/11月</v>
          </cell>
          <cell r="E17" t="str">
            <v>●「聞き取りクイズ」をしよう/4月
●白い花びら/4月
●のらねこ/7月
●わすれられないおくりもの/9月
●係の活動について考えよう/11月
●「おすすめ図書カード」を活用しよう/12月</v>
          </cell>
          <cell r="F17" t="str">
            <v>●もうすぐ雨に/7月</v>
          </cell>
          <cell r="M17" t="str">
            <v>●計算のしかたを考えよう/4月</v>
          </cell>
          <cell r="V17" t="str">
            <v>●気持ちを合わせて/3月</v>
          </cell>
          <cell r="X17" t="str">
            <v>●長――い紙，つくって/6月
●タッチ，キャッチ，さわりごごち/10月
●いつもの場所で…/10月
●だんだんだんボール/11月
●みんなでオン・ステージ/3月</v>
          </cell>
          <cell r="Y17" t="str">
            <v>●いつもの場しょで（選択）校ていで/校しゃの中で/4月
●切ってつないで大へんしん！（選択）ボール紙で/だんボールで/9月
●クミクミックス/10月
●ひもひもワールド/11月
●クリスタルファンタジー/12月
●まほうのとびらをあけると/1月</v>
          </cell>
          <cell r="AE17" t="str">
            <v>●毎日の生活とけんこう/6月
</v>
          </cell>
        </row>
        <row r="18">
          <cell r="B18" t="str">
            <v>●自分をしょうかいしよう/4月
●グループで話し合おう/11月</v>
          </cell>
          <cell r="C18" t="str">
            <v>●つり橋わたれ/4月
●わたし・ぼくの「すきなこと」「とく意わざ」しょうかい/6月</v>
          </cell>
          <cell r="D18" t="str">
            <v>●こんなやり方をおすすめします/10月</v>
          </cell>
          <cell r="E18" t="str">
            <v>●気持ちをつたえる話し方・聞き方/7月</v>
          </cell>
          <cell r="F18" t="str">
            <v>●「ありがとう」をつたえよう/7月</v>
          </cell>
          <cell r="M18" t="str">
            <v>●計算のしかたを考えよう/4月</v>
          </cell>
          <cell r="Q18" t="str">
            <v>●太陽とかげの動きを調べよう/9月
●風やゴムで動かそう/11月</v>
          </cell>
          <cell r="R18" t="str">
            <v>●ゴムや風でものをうごかそう/6月
●太陽のうごきと地面のようすをしらべよう/10月
●太陽の光をしらべよう/11月</v>
          </cell>
          <cell r="S18" t="str">
            <v>●光で遊ぼう/10月
●ゴムのはたらき/10月
●風のはたらき/11月</v>
          </cell>
          <cell r="T18" t="str">
            <v>●風やゴムのはたらき/6月
●日なたと日かげ/10月
●光とかがみ/10月
●かげと太陽/11月</v>
          </cell>
          <cell r="U18" t="str">
            <v>●風やゴムのはたらき/6月
●かげのでき方と太陽の光/10月
●光のせいしつ/11月</v>
          </cell>
          <cell r="V18" t="str">
            <v>●えんそうの　くふう/1月
●気持ちを合わせて/3月</v>
          </cell>
          <cell r="X18" t="str">
            <v>●友だちといっしょに/5月
●いつもの場所で…/10月
●みんなでオン・ステージ/3月</v>
          </cell>
          <cell r="Y18" t="str">
            <v>●いつもの場しょで（選択）校ていで/校しゃの中で/4月
●クミクミックス/10月
●ひもひもワールド/11月
●クリスタルファンタジー/12月</v>
          </cell>
        </row>
        <row r="19">
          <cell r="B19" t="str">
            <v>●国語辞典のつかい方を知ろう/4月
●漢字の組み立てと意味を考えよう/6月
●「ほけんだより」を読みくらべよう/9月
●心にのこったことを/9月
●ようすをくわしく表そう/10月
●グループで話し合おう/11月
●案内の手紙を書こう/11月
●漢字の表す意味を考えよう/2月
●理由が分かるように書こう/2月
●いろいろなつたえ方を知ろう/2月</v>
          </cell>
          <cell r="C19" t="str">
            <v>●引用/5月
●合図としるし/5月
●文章のまとまりと分かりやすさ/6月
●考えを広げよう，まとめよう/2月
●遊びをくらべよう/2月</v>
          </cell>
          <cell r="D19" t="str">
            <v>●言葉のなかま分け/4月
●本をさがそう/5月
●国語じてんをつかおう/6月
●うさぎのさいばん/7月
●漢字の組み立て/9月
●図かんでしらべよう/9月
●漢字じてんを引いてみよう/11月
●まとめた言葉/11月
●こそあど言葉/11月
●くわしくする言葉/2月</v>
          </cell>
          <cell r="E19" t="str">
            <v>●国語辞典の引き方/5月
●本で調べよう/5月
●くらしと絵文字/10月
●文の組み立て/1月</v>
          </cell>
          <cell r="F19" t="str">
            <v>●国語辞典のつかい方/4月
●こそあど言葉/5月
●言葉で遊ぼう/5月
●気になる記号/6月
●本を使って調べよう/7月
●へんとつくり/9月
●修飾語/10月
●漢字の意味/11月
●言葉を分類する/12月
●しりょうから分かる，小学生のこと/1月
●コンピューターのローマ字入力/2月</v>
          </cell>
          <cell r="K19" t="str">
            <v>●かけ算/4月
●時こくと時間のもとめ方/4月
●長いものの長さのはかり方/5月
●わり算/5月
●たし算とひき算の筆算/6月
●あまりのあるわり算/7月
●大きい数のしくみ/9月
●かけ算の筆算(1)/9月
●小数/10月
●重さのたんいとはかり方/11月
●円と球/11月
●分数/12月
●□を使った式/1月
●かけ算の筆算(2)/1月
●三角形/2月
●そろばん/3月</v>
          </cell>
          <cell r="L19" t="str">
            <v>●３けたや４けたのたし算とひき算/4月
●かけ算/4月
●時こくと時間/5月
●かけ算の筆算/5月
●ぼうグラフと表/6月
●わり算/6月
●分数/9月
●円と球/9月
●いろいろなわり算/10月
●長さ/10月
●小数/10月
●重さの単位/11月
●10000より大きい数/12月
●２けたのかずをかける計算/1月
●二等辺三角形と正三角形/1月
●□を使った式/2月
●そろばん/3月</v>
          </cell>
          <cell r="M19" t="str">
            <v>●かけ算/4月
●時こくと時間/4月
●わり算/5月
●あまりのあるわり算/5月
●たし算とひき算/6月
●表とグラフ/7月
●かけ算の筆算/9月
●大きい数/9月
●長さ/10月
●円と球/10月
●小数/11月
●三角形/11月
●２けたのかけ算/1月
●分数/1月
●重さ/2月
●□を使った式/2月
●そろばん/3月</v>
          </cell>
          <cell r="N19" t="str">
            <v>●かけ算のきまり/4月
●たし算とひき算/4月
●時刻と時間/5月
●わり算/5月
●長さ/6月
●表と棒グラフ/6月
●あまりのある計算/7月
●10000より大きい数/9月
●円と球/9月
●かけ算とわり算の図/9月
●かけ算の筆算（1）/10月
●重さ/10月
●分数/11月
●三角形/12月
●小数/1月
●かけ算の筆算（２）/2月
●□を使った式と図/2月
●そろばん/3月</v>
          </cell>
          <cell r="O19" t="str">
            <v>●九九の表とかけ算/4月
●わり算/4月
●円と球/5月
●かくれた数はいくつ（1）/6月
●たし算とひき算の筆算/6月
●一億までの数/6月
●たし算とひき算/7月
●時間と長さ/9月
●あまりのあるわり算/9月
●かくれた数はいくつ（2）/10月
●三角形/10月
●何倍でしょう/10月
●1けたをかけるかけ算の筆算/10月
●重さ/11月
●分数/12月
●べつべつに，いっしょに/1月
●表とグラフ/1月
●小数/1月
●2けたをかけるかけ算の筆算/2月
●□を使った式/3月
●そろばん/3月</v>
          </cell>
          <cell r="P19" t="str">
            <v>●かけ算/4月
●わり算/4月
●円と球/5月
●時間の計算と短い時間/5月
●たし算とひき算/6月
●ぼうグラフ/6月
●大きい数/9月
●あまりのあるわり算/9月
●長さ/10月
●かけ算の筆算（1）/10月
●大きい数のわり算/11月
●小数/11月
●三角形と角/11月
●分数/1月
●重さ/1月
●かけ算の筆算（２）/2月
●□を使った式/2月
●そろばん/3月</v>
          </cell>
          <cell r="Q19" t="str">
            <v>●太陽の光を調べよう/10月
●明かりをつけよう/12月</v>
          </cell>
          <cell r="R19" t="str">
            <v>●太陽の光をしらべよう/11月
●豆電球にあかりをつけよう/1月</v>
          </cell>
          <cell r="S19" t="str">
            <v>●光で遊ぼう/10月
●明かりをつけよう/11月
●ものの重さを調べよう/2月</v>
          </cell>
          <cell r="T19" t="str">
            <v>●日なたと日かげ/10月
●光とかがみ/10月
●かげと太陽/11月
●ものと重さ/12月
●電気の通り道/1月
●じしゃく/2月</v>
          </cell>
          <cell r="U19" t="str">
            <v>●かげのでき方と太陽の光/10月
●光のせいしつ/11月
●電気で明かりをつけよう/12月
●じしゃくのふしぎ/1月
●ものと重さ/2月</v>
          </cell>
          <cell r="V19" t="str">
            <v>●楽ふとドレミ/5月
●くり返し重ねて/7月</v>
          </cell>
          <cell r="X19" t="str">
            <v>●のこぎりひいて，ザク，ザク，ザク/1月</v>
          </cell>
          <cell r="Y19" t="str">
            <v>●トントンドンドンくぎうち名人/10月
●サクサク小刀名人/10月</v>
          </cell>
        </row>
        <row r="20">
          <cell r="B20" t="str">
            <v>●サーカスのライオン/10月</v>
          </cell>
          <cell r="C20" t="str">
            <v>●つり橋わたれ/4月
●クラスレクリエーションをしよう/11月</v>
          </cell>
          <cell r="D20" t="str">
            <v>●おにたのぼうし/3月</v>
          </cell>
          <cell r="E20" t="str">
            <v>●おにたのぼうし/2月</v>
          </cell>
          <cell r="F20" t="str">
            <v>●わたしと小鳥とすずと/山のてっぺん/9月</v>
          </cell>
          <cell r="V20" t="str">
            <v>●気持ちを合わせて/3月</v>
          </cell>
        </row>
        <row r="21">
          <cell r="B21" t="str">
            <v>●ゆすげ村の小さな旅館/5月</v>
          </cell>
          <cell r="C21" t="str">
            <v>●見てきたことを新聞にまとめよう/9月
●本のポップを作ろう/12月</v>
          </cell>
          <cell r="D21" t="str">
            <v>●ピータイルねこ/4月
</v>
          </cell>
          <cell r="G21" t="str">
            <v>●市の人々の仕事/9月
●店ではたらく人/9月
●農家の仕事 /工場の仕事（選択）/11月</v>
          </cell>
          <cell r="H21" t="str">
            <v>●店で働く人と仕事/9月
●工場で働く人と仕事/11月</v>
          </cell>
          <cell r="I21" t="str">
            <v>●わたしたちのまちにある店/9月
●ものを育てたり、作ったりしている人たち/10月</v>
          </cell>
          <cell r="J21" t="str">
            <v>●店ではたらく人びとの仕事/9月
●工場ではたらく人びとの仕事/11月</v>
          </cell>
          <cell r="X21" t="str">
            <v>●友だちといっしょに/5月
●光と色のファンタジー/小さな箱の物語（選択）/6月</v>
          </cell>
        </row>
        <row r="22">
          <cell r="B22" t="str">
            <v>●モチモチの木/2月</v>
          </cell>
          <cell r="C22" t="str">
            <v>●モチモチの木/11月</v>
          </cell>
          <cell r="E22" t="str">
            <v>●モチモチの木/11月
●強く心にのこっていることを/2月</v>
          </cell>
          <cell r="F22" t="str">
            <v>●ちいちゃんのかげおくり/10月
●モチモチの木/3月
</v>
          </cell>
        </row>
        <row r="23">
          <cell r="C23" t="str">
            <v>●クラスレクリエーションをしよう/11月</v>
          </cell>
          <cell r="D23" t="str">
            <v>●ピータイルねこ/4月
●よりよいクラスを作ろう/9月
●クラスのことを調べよう/12月
●三年生は楽しいよ/3月</v>
          </cell>
          <cell r="E23" t="str">
            <v>●係の活動について考えよう/11月
●強く心にのこっていることを/2月</v>
          </cell>
          <cell r="F23" t="str">
            <v>●つたえよう，楽しい学校生活/9月</v>
          </cell>
          <cell r="X23" t="str">
            <v>●いつもの場所で…/10月
●みんなでオン・ステージ/3月</v>
          </cell>
          <cell r="Y23" t="str">
            <v>●いつもの場しょで（選択）校ていで/校しゃの中で/4月
●ひもひもワールド/11月</v>
          </cell>
        </row>
        <row r="24">
          <cell r="B24" t="str">
            <v>●俳句に親しもう/7月
●慣用句を使おう/11月
●町について調べてしょうかいしよう/2月</v>
          </cell>
          <cell r="C24" t="str">
            <v>●三まいのおふだ/4月
●俳句/9月
●見てきたことを新聞にまとめよう/9月
●マンホールのふた/10月
●遊びをくらべよう/2月</v>
          </cell>
          <cell r="D24" t="str">
            <v>●声に出して読もう―俳句―/7月
●昔のことを聞いてきました/2月</v>
          </cell>
          <cell r="E24" t="str">
            <v>●俳句に親しむ/6月
●ことわざ・慣用句/12月
●町の行事について調べよう/1月</v>
          </cell>
          <cell r="F24" t="str">
            <v>●漢字の音と訓/4月
●きせつの言葉１　春の楽しみ/4月
●こまを楽しむ/5月
●きせつの言葉２　夏の楽しみ/6月
●里山は，未来の風景/7月
●きせつの言葉４　冬の楽しみ/12月
●ことわざについて調べよう/2月
</v>
          </cell>
          <cell r="G24" t="str">
            <v>●学校のまわり/4月
●市の様子/6月
●市の人々の仕事/9月
●農家の仕事 /工場の仕事（選択）/11月
●古い道具と昔のくらし/1月
●のこしたいもの、つたえたいもの/2月</v>
          </cell>
          <cell r="H24" t="str">
            <v>●わたしの住むまちはどんなまち/4月
●わたしたちの市の様子/6月
●受け継がれる行事/1月
●昔の道具とくらし/2月</v>
          </cell>
          <cell r="I24" t="str">
            <v>●わたしたちのまち/4月
●わたしたちの市/6月
●わたしたちのまちにある店/9月
●ものを育てたり、作ったりしている人たち/10月
●みんなでさがそう、昔のくらし/1月
●おはやしって、何だろう/3月</v>
          </cell>
          <cell r="J24" t="str">
            <v>●わたしたちのまちのようす/4月
●わたしたちの市のようす/6月
●昔の道具と人びとのくらし/1月
●昔からつたわる行事/2月</v>
          </cell>
          <cell r="K24" t="str">
            <v>●そろばん/3月</v>
          </cell>
          <cell r="L24" t="str">
            <v>●そろばん/3月</v>
          </cell>
          <cell r="M24" t="str">
            <v>●そろばん/3月</v>
          </cell>
          <cell r="N24" t="str">
            <v>●そろばん/3月</v>
          </cell>
          <cell r="O24" t="str">
            <v>●そろばん/3月</v>
          </cell>
          <cell r="P24" t="str">
            <v>●そろばん/3月</v>
          </cell>
          <cell r="V24" t="str">
            <v>●にっぽんのうた　みんなのうた/5月
●にっぽんのうた　みんなのうた/12月</v>
          </cell>
          <cell r="W24" t="str">
            <v>●日本の音楽に親しもう/1月</v>
          </cell>
        </row>
        <row r="25">
          <cell r="B25" t="str">
            <v>●人をつつむ形―世界の家
めぐり―/1月</v>
          </cell>
          <cell r="C25" t="str">
            <v>●ローマ字/10月</v>
          </cell>
          <cell r="D25" t="str">
            <v>●うさぎのさいばん/7月
●何をしているのかな/7月
●ローマ字/10月
●カルタを作ろう/1月</v>
          </cell>
          <cell r="E25" t="str">
            <v>●ローマ字/10月
●くらしと絵文字/10月
●ことわざ・慣用句/12月</v>
          </cell>
          <cell r="F25" t="str">
            <v>●ローマ字/10月
●三年とうげ/11月
●コンピューターのローマ字入力/2月
●ことわざについて調べよう/2月</v>
          </cell>
          <cell r="V25" t="str">
            <v>●世界の歌めぐり/10月</v>
          </cell>
        </row>
        <row r="26">
          <cell r="D26" t="str">
            <v>●わすれられないおくり物/11月
●いのち/2月</v>
          </cell>
          <cell r="E26" t="str">
            <v>●わすれられないおくりもの/9月
●どちらが生たまごでしょう/1月</v>
          </cell>
          <cell r="F26" t="str">
            <v>●ちいちゃんのかげおくり/10月</v>
          </cell>
          <cell r="Q26" t="str">
            <v>●たねをまこう/5月
●チョウを育てよう/5月
●どれぐらい育ったかな/6月
●こん虫を調べよう/6月
●花がさいたよ/7月
●実ができたよ/9月</v>
          </cell>
          <cell r="R26" t="str">
            <v>●植物をそだてよう（1）たねまき/4月
●こん虫をそだてよう/5月
●植物をそだてよう（2）葉・くき・根/6月
●植物をそだてよう（3）花/7月
●植物をそだてよう（4）花がさいたあと/9月</v>
          </cell>
          <cell r="S26" t="str">
            <v>●植物を育てよう/5月
●ぐんぐんのびろ/6月
●チョウを育てよう/6月
●実ができるころ/9月</v>
          </cell>
          <cell r="T26" t="str">
            <v>●植物を育てよう/4月
●チョウを育てよう/5月
●葉を出したあとの植物/7月
●花をさかせたあとの植物/9月</v>
          </cell>
          <cell r="U26" t="str">
            <v>●たねをまこう/4月
●チョウを育てよう/5月
●植物の育ちとつくり/6月
●植物の一生/10月</v>
          </cell>
        </row>
        <row r="27">
          <cell r="B27" t="str">
            <v>●すいせんのラッパ/4月
●自然のかくし絵/4月
●紙ひこうき/夕日がせなかをおしてくる/9月</v>
          </cell>
          <cell r="C27" t="str">
            <v>●にせてだます/5月
●猫のひげ/10月
●見たこと，感じたこと/11月
●冬眠する動物たち/1月</v>
          </cell>
          <cell r="D27" t="str">
            <v>●米と麦/5月
●「農業」をする魚/11月</v>
          </cell>
          <cell r="E27" t="str">
            <v>●めだか/5月
●生き物のとくちょうをくらべて書こう/5月
●のらねこ/7月
●夕日がせなかをおしてくる/ゆうひのてがみ/いちばんぼし/1月</v>
          </cell>
          <cell r="F27" t="str">
            <v>●きつつきの商売/4月
●きせつの言葉１　春の楽しみ/4月
●きせつの言葉２　夏の楽しみ/6月
●里山は，未来の風景/7月
●きせつの言葉３　秋の楽しみ/10月
●すがたをかえる大豆/11月
●きせつの言葉４　冬の楽しみ/12月
●ありの行列/1月
</v>
          </cell>
          <cell r="G27" t="str">
            <v>●市の様子/6月</v>
          </cell>
          <cell r="H27" t="str">
            <v>●わたしの住むまちはどんなまち/4月
●わたしたちの市の様子/6月</v>
          </cell>
          <cell r="J27" t="str">
            <v>●わたしたちの市のようす/6月</v>
          </cell>
          <cell r="Q27" t="str">
            <v>●春のしぜんにとびだそう/4月
●たねをまこう/5月
●チョウを育てよう/5月
●どれぐらい育ったかな/6月
●こん虫を調べよう/6月
●花がさいたよ/7月
●実ができたよ/9月
●太陽とかげの動きを調べよう/9月
●太陽の光を調べよう/10月
●風やゴムで動かそう/11月</v>
          </cell>
          <cell r="R27" t="str">
            <v>●しぜんのかんさつをしよう/4月
●植物をそだてよう（1）たねまき/4月
●こん虫をそだてよう/5月
●植物をそだてよう（2）葉・くき・根/6月
●ゴムや風でものをうごかそう/6月
●植物をそだてよう（3）花/7月
●動物のすみかをしらべよう/9月
●植物をそだてよう（4）花がさいたあと/9月
●太陽のうごきと地面のようすをしらべよう/10月
●太陽の光をしらべよう/11月</v>
          </cell>
          <cell r="S27" t="str">
            <v>●しぜんのかんさつ/4月
●植物を育てよう/5月
●かげと太陽/5月
●ぐんぐんのびろ/6月
●チョウを育てよう/6月
●こん虫を調べよう/9月
●実ができるころ/9月
●光で遊ぼう/10月
●風のはたらき/11月</v>
          </cell>
          <cell r="T27" t="str">
            <v>●生き物をさがそう/4月
●植物を育てよう/4月
●チョウを育てよう/5月
●風やゴムのはたらき/6月
●葉を出したあとの植物/7月
●花をさかせたあとの植物/9月
●こん虫調べ/9月
●日なたと日かげ/10月
●光とかがみ/10月
●かげと太陽/11月</v>
          </cell>
          <cell r="U27" t="str">
            <v>●身近なしぜんのかんさつ/4月
●たねをまこう/4月
●チョウを育てよう/5月
●植物の育ちとつくり/6月
●風やゴムのはたらき/6月
●出かけよう　しぜんの中へ/7月
●こん虫のかんさつ/9月
●植物の一生/10月
●かげのでき方と太陽の光/10月
●光のせいしつ/11月</v>
          </cell>
          <cell r="V27" t="str">
            <v>●にっぽんのうた　みんなのうた/5月</v>
          </cell>
          <cell r="X27" t="str">
            <v>●光と色のファンタジー/小さな箱の物語（選択）/6月</v>
          </cell>
        </row>
        <row r="28">
          <cell r="B28" t="str">
            <v>●サーカスのライオン/10月</v>
          </cell>
          <cell r="C28" t="str">
            <v>●わにのおじいさんのたから物/3月</v>
          </cell>
          <cell r="E28" t="str">
            <v>●白い花びら/4月
●夕日がせなかをおしてくる/ゆうひのてがみ/いちばんぼし/1月</v>
          </cell>
          <cell r="G28" t="str">
            <v>●のこしたいもの、つたえたいもの/2月</v>
          </cell>
          <cell r="V28" t="str">
            <v>●せんりつと音色/9月
●音楽のききどころ/2月</v>
          </cell>
          <cell r="X28" t="str">
            <v>●光と色のファンタジー/小さな箱の物語（選択）/6月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50"/>
  <sheetViews>
    <sheetView tabSelected="1" view="pageBreakPreview" zoomScaleSheetLayoutView="100" zoomScalePageLayoutView="0" workbookViewId="0" topLeftCell="A1">
      <selection activeCell="A1" sqref="A1"/>
    </sheetView>
  </sheetViews>
  <sheetFormatPr defaultColWidth="9.00390625" defaultRowHeight="15"/>
  <cols>
    <col min="1" max="1" width="2.28125" style="6" bestFit="1" customWidth="1"/>
    <col min="2" max="2" width="8.00390625" style="5" customWidth="1"/>
    <col min="3" max="3" width="10.00390625" style="5" customWidth="1"/>
    <col min="4" max="15" width="15.7109375" style="5" customWidth="1"/>
    <col min="16" max="16384" width="9.00390625" style="5" customWidth="1"/>
  </cols>
  <sheetData>
    <row r="1" spans="1:7" ht="14.25">
      <c r="A1" s="105" t="s">
        <v>371</v>
      </c>
      <c r="B1" s="82"/>
      <c r="C1" s="82"/>
      <c r="D1" s="82"/>
      <c r="E1" s="82"/>
      <c r="F1" s="82"/>
      <c r="G1" s="20"/>
    </row>
    <row r="2" spans="1:15" s="17" customFormat="1" ht="9">
      <c r="A2" s="18"/>
      <c r="B2" s="19"/>
      <c r="C2" s="19"/>
      <c r="D2" s="19"/>
      <c r="E2" s="19"/>
      <c r="F2" s="19"/>
      <c r="G2" s="19"/>
      <c r="H2" s="132" t="s">
        <v>65</v>
      </c>
      <c r="I2" s="129" t="s">
        <v>64</v>
      </c>
      <c r="J2" s="130"/>
      <c r="K2" s="130"/>
      <c r="L2" s="131"/>
      <c r="M2" s="145"/>
      <c r="N2" s="146"/>
      <c r="O2" s="83"/>
    </row>
    <row r="3" spans="1:15" s="17" customFormat="1" ht="9">
      <c r="A3" s="18"/>
      <c r="H3" s="133"/>
      <c r="I3" s="126" t="s">
        <v>63</v>
      </c>
      <c r="J3" s="127"/>
      <c r="K3" s="127"/>
      <c r="L3" s="128"/>
      <c r="M3" s="143"/>
      <c r="N3" s="144"/>
      <c r="O3" s="81"/>
    </row>
    <row r="4" spans="1:15" s="17" customFormat="1" ht="9">
      <c r="A4" s="18"/>
      <c r="H4" s="134"/>
      <c r="I4" s="154" t="s">
        <v>62</v>
      </c>
      <c r="J4" s="155"/>
      <c r="K4" s="155"/>
      <c r="L4" s="156"/>
      <c r="M4" s="152"/>
      <c r="N4" s="153"/>
      <c r="O4" s="81"/>
    </row>
    <row r="5" ht="5.25" customHeight="1"/>
    <row r="6" spans="1:15" ht="10.5">
      <c r="A6" s="147"/>
      <c r="B6" s="148"/>
      <c r="C6" s="149"/>
      <c r="D6" s="84" t="s">
        <v>61</v>
      </c>
      <c r="E6" s="85" t="s">
        <v>60</v>
      </c>
      <c r="F6" s="85" t="s">
        <v>59</v>
      </c>
      <c r="G6" s="85" t="s">
        <v>58</v>
      </c>
      <c r="H6" s="85" t="s">
        <v>57</v>
      </c>
      <c r="I6" s="85" t="s">
        <v>56</v>
      </c>
      <c r="J6" s="85" t="s">
        <v>55</v>
      </c>
      <c r="K6" s="85" t="s">
        <v>54</v>
      </c>
      <c r="L6" s="85" t="s">
        <v>53</v>
      </c>
      <c r="M6" s="85" t="s">
        <v>52</v>
      </c>
      <c r="N6" s="86" t="s">
        <v>51</v>
      </c>
      <c r="O6" s="96" t="s">
        <v>69</v>
      </c>
    </row>
    <row r="7" spans="1:15" ht="164.25" customHeight="1" thickBot="1">
      <c r="A7" s="138" t="s">
        <v>50</v>
      </c>
      <c r="B7" s="139"/>
      <c r="C7" s="16" t="s">
        <v>49</v>
      </c>
      <c r="D7" s="76" t="s">
        <v>71</v>
      </c>
      <c r="E7" s="77" t="s">
        <v>73</v>
      </c>
      <c r="F7" s="78" t="s">
        <v>311</v>
      </c>
      <c r="G7" s="80" t="s">
        <v>76</v>
      </c>
      <c r="H7" s="80" t="s">
        <v>78</v>
      </c>
      <c r="I7" s="77" t="s">
        <v>79</v>
      </c>
      <c r="J7" s="77" t="s">
        <v>81</v>
      </c>
      <c r="K7" s="78" t="s">
        <v>83</v>
      </c>
      <c r="L7" s="77" t="s">
        <v>85</v>
      </c>
      <c r="M7" s="78" t="s">
        <v>87</v>
      </c>
      <c r="N7" s="79" t="s">
        <v>88</v>
      </c>
      <c r="O7" s="97" t="s">
        <v>90</v>
      </c>
    </row>
    <row r="8" spans="1:15" ht="39" customHeight="1" thickTop="1">
      <c r="A8" s="119" t="s">
        <v>48</v>
      </c>
      <c r="B8" s="120"/>
      <c r="C8" s="121"/>
      <c r="D8" s="25" t="s">
        <v>47</v>
      </c>
      <c r="E8" s="26" t="s">
        <v>46</v>
      </c>
      <c r="F8" s="26" t="s">
        <v>45</v>
      </c>
      <c r="G8" s="26" t="s">
        <v>44</v>
      </c>
      <c r="H8" s="26" t="s">
        <v>66</v>
      </c>
      <c r="I8" s="26" t="s">
        <v>43</v>
      </c>
      <c r="J8" s="26" t="s">
        <v>42</v>
      </c>
      <c r="K8" s="26" t="s">
        <v>41</v>
      </c>
      <c r="L8" s="26" t="s">
        <v>40</v>
      </c>
      <c r="M8" s="26" t="s">
        <v>39</v>
      </c>
      <c r="N8" s="27" t="s">
        <v>38</v>
      </c>
      <c r="O8" s="98"/>
    </row>
    <row r="9" spans="1:15" ht="42">
      <c r="A9" s="150" t="s">
        <v>37</v>
      </c>
      <c r="B9" s="122" t="s">
        <v>36</v>
      </c>
      <c r="C9" s="123"/>
      <c r="D9" s="28" t="s">
        <v>93</v>
      </c>
      <c r="E9" s="29" t="s">
        <v>92</v>
      </c>
      <c r="F9" s="29" t="s">
        <v>94</v>
      </c>
      <c r="G9" s="29" t="s">
        <v>96</v>
      </c>
      <c r="H9" s="29" t="s">
        <v>97</v>
      </c>
      <c r="I9" s="29" t="s">
        <v>98</v>
      </c>
      <c r="J9" s="29" t="s">
        <v>99</v>
      </c>
      <c r="K9" s="29" t="s">
        <v>100</v>
      </c>
      <c r="L9" s="29" t="s">
        <v>101</v>
      </c>
      <c r="M9" s="29" t="s">
        <v>104</v>
      </c>
      <c r="N9" s="30" t="s">
        <v>106</v>
      </c>
      <c r="O9" s="99"/>
    </row>
    <row r="10" spans="1:15" ht="25.5" thickBot="1">
      <c r="A10" s="151"/>
      <c r="B10" s="124" t="s">
        <v>35</v>
      </c>
      <c r="C10" s="125"/>
      <c r="D10" s="31"/>
      <c r="E10" s="32" t="s">
        <v>95</v>
      </c>
      <c r="F10" s="32"/>
      <c r="G10" s="32"/>
      <c r="H10" s="32"/>
      <c r="I10" s="32" t="s">
        <v>95</v>
      </c>
      <c r="J10" s="32"/>
      <c r="K10" s="32"/>
      <c r="L10" s="32" t="s">
        <v>103</v>
      </c>
      <c r="M10" s="32" t="s">
        <v>105</v>
      </c>
      <c r="N10" s="33" t="s">
        <v>102</v>
      </c>
      <c r="O10" s="100"/>
    </row>
    <row r="11" spans="1:15" ht="144.75" customHeight="1" thickTop="1">
      <c r="A11" s="135" t="s">
        <v>34</v>
      </c>
      <c r="B11" s="15" t="s">
        <v>0</v>
      </c>
      <c r="C11" s="22" t="s">
        <v>9</v>
      </c>
      <c r="D11" s="25" t="str">
        <f>VLOOKUP(C11,国語,2,FALSE)</f>
        <v>●きつつきの商売
Ｄ 自然愛護
●国語辞典のつかい方
Ｃ 規則の尊重
●漢字の音と訓
Ｃ 伝統と文化の尊重，国や郷土を愛する態度
●きせつの言葉１　春の楽しみ
Ｃ 伝統と文化の尊重，国や郷土を愛する態度
Ｄ 自然愛護</v>
      </c>
      <c r="E11" s="26" t="str">
        <f>VLOOKUP(C11,国語,3,FALSE)</f>
        <v>●よい聞き手になろう
Ｂ 親切，思いやり
●きちんとつたえるために
Ｂ 親切，思いやり
●こそあど言葉
Ａ 個性の伸長
Ｃ 規則の尊重
●言葉で遊ぼう
Ｃ 規則の尊重
●こまを楽しむ
Ｃ 伝統と文化の尊重，国や郷土を愛する態度</v>
      </c>
      <c r="F11" s="26" t="str">
        <f>VLOOKUP(C11,国語,4,FALSE)</f>
        <v>●気になる記号
Ｃ 規則の尊重
●きせつの言葉２　夏の楽しみ
Ｃ 伝統と文化の尊重，国や郷土を愛する態度
Ｄ 自然愛護</v>
      </c>
      <c r="G11" s="26" t="str">
        <f>VLOOKUP(C11,国語,5,FALSE)</f>
        <v>●もうすぐ雨に
Ａ 個性の伸長
Ｂ 友情，信頼
●「ありがとう」をつたえよう
Ｂ 感謝
Ｂ 礼儀
Ｂ 相互理解，寛容
●本を使って調べよう
Ｃ 規則の尊重
●里山は，未来の風景
Ａ 希望と勇気，努力と強い意志
Ｃ 伝統と文化の尊重，国や郷土を愛する態度
Ｄ 自然愛護
</v>
      </c>
      <c r="H11" s="26" t="str">
        <f>VLOOKUP(C11,国語,6,FALSE)</f>
        <v>●わたしと小鳥とすずと/山のてっぺん
Ａ 個性の伸長
Ｃ 公正，公平，社会正義
●つたえよう，楽しい学校生活
Ｃ よりよい学校生活，集団生活の充実
●へんとつくり
Ｃ 規則の尊重</v>
      </c>
      <c r="I11" s="26" t="str">
        <f>VLOOKUP(C11,国語,7,FALSE)</f>
        <v>●ローマ字
Ｃ 国際理解，国際親善
●ちいちゃんのかげおくり
Ｃ 家族愛，家庭生活の充実
Ｄ 生命の尊さ
●修飾語
Ｃ 規則の尊重
●きせつの言葉３　秋の楽しみ
Ｃ 伝統と文化の尊重，国や郷土を愛する態度
Ｃ 国際理解，国際親善
Ｄ 自然愛護</v>
      </c>
      <c r="J11" s="26" t="str">
        <f>VLOOKUP(C11,国語,8,FALSE)</f>
        <v>●すがたをかえる大豆
Ｄ 自然愛護
●食べ物のひみつを教えます
Ａ 希望と勇気，努力と強い意志
●漢字の意味
Ｃ 規則の尊重
●三年とうげ
Ａ 正直，誠実
Ｃ 国際理解，国際親善</v>
      </c>
      <c r="K11" s="26" t="str">
        <f>VLOOKUP(C11,国語,9,FALSE)</f>
        <v>●たから島のぼうけん
Ａ 個性の伸長
●言葉を分類する
Ｃ 規則の尊重
●きせつの言葉４　冬の楽しみ
Ｃ 伝統と文化の尊重，国や郷土を愛する態度
Ｄ 自然愛護</v>
      </c>
      <c r="L11" s="26" t="str">
        <f>VLOOKUP(C11,国語,10,FALSE)</f>
        <v>●ありの行列
Ａ 希望と勇気，努力と強い意志
Ｄ 自然愛護
●しりょうから分かる，小学生のこと
Ｂ 親切，思いやり
Ｃ 規則の尊重
</v>
      </c>
      <c r="M11" s="26" t="str">
        <f>VLOOKUP(C11,国語,11,FALSE)</f>
        <v>●コンピューターのローマ字入力
Ｃ 規則の尊重
Ｃ 国際理解，国際親善
●ことわざについて調べよう
Ｃ 伝統と文化の尊重，国や郷土を愛する態度
Ｃ 国際理解，国際親善
</v>
      </c>
      <c r="N11" s="34" t="str">
        <f>VLOOKUP(C11,国語,12,FALSE)</f>
        <v>●モチモチの木
Ａ 善悪の判断，自律，自由と責任
Ｃ 家族愛，家庭生活の充実
●わたしの三大ニュース
Ａ 個性の伸長</v>
      </c>
      <c r="O11" s="101"/>
    </row>
    <row r="12" spans="1:15" ht="87" customHeight="1">
      <c r="A12" s="136"/>
      <c r="B12" s="14" t="s">
        <v>33</v>
      </c>
      <c r="C12" s="23" t="s">
        <v>5</v>
      </c>
      <c r="D12" s="28" t="str">
        <f>VLOOKUP(C12,社会,2,FALSE)</f>
        <v>●学校のまわり
Ａ 節度，節制
Ｃ 伝統と文化の尊重，国や郷土を愛する態度</v>
      </c>
      <c r="E12" s="35">
        <f>VLOOKUP(C12,社会,3,FALSE)</f>
        <v>0</v>
      </c>
      <c r="F12" s="29" t="str">
        <f>VLOOKUP(C12,社会,4,FALSE)</f>
        <v>●市の様子
Ｃ 伝統と文化の尊重，国や郷土を愛する態度
Ｄ 自然愛護</v>
      </c>
      <c r="G12" s="35">
        <f>VLOOKUP(C12,社会,5,FALSE)</f>
        <v>0</v>
      </c>
      <c r="H12" s="29" t="str">
        <f>VLOOKUP(C12,社会,6,FALSE)</f>
        <v>●市の人々の仕事
Ｂ 感謝
Ｃ 勤労，公共の精神
Ｃ 伝統と文化の尊重，国や郷土を愛する態度
●店ではたらく人
Ｂ 礼儀
Ｂ 感謝
Ｃ 勤労，公共の精神</v>
      </c>
      <c r="I12" s="35">
        <f>VLOOKUP(C12,社会,7,FALSE)</f>
        <v>0</v>
      </c>
      <c r="J12" s="35" t="str">
        <f>VLOOKUP(C12,社会,8,FALSE)</f>
        <v>●農家の仕事 /工場の仕事（選択）
Ｂ 感謝
Ｃ 勤労，公共の精神
Ｃ 伝統と文化の尊重，国や郷土を愛する態度</v>
      </c>
      <c r="K12" s="35">
        <f>VLOOKUP(C12,社会,9,FALSE)</f>
        <v>0</v>
      </c>
      <c r="L12" s="29" t="str">
        <f>VLOOKUP(C12,社会,10,FALSE)</f>
        <v>●古い道具と昔のくらし
Ａ 節度，節制
Ｃ 伝統と文化の尊重，国や郷土を愛する態度</v>
      </c>
      <c r="M12" s="35" t="str">
        <f>VLOOKUP(C12,社会,11,FALSE)</f>
        <v>●のこしたいもの，つたえたいもの
Ｃ 伝統と文化の尊重，国や郷土を愛する態度
Ｄ 感動，畏敬の念</v>
      </c>
      <c r="N12" s="36">
        <f>VLOOKUP(C12,社会,12,FALSE)</f>
        <v>0</v>
      </c>
      <c r="O12" s="102"/>
    </row>
    <row r="13" spans="1:15" ht="54" customHeight="1">
      <c r="A13" s="136"/>
      <c r="B13" s="14" t="s">
        <v>1</v>
      </c>
      <c r="C13" s="23" t="s">
        <v>5</v>
      </c>
      <c r="D13" s="28" t="str">
        <f>VLOOKUP(C13,算数,2,FALSE)</f>
        <v>●かけ算
Ａ 個性の伸長
Ｃ 規則の尊重
●時こくと時間のもとめ方
Ｃ 規則の尊重</v>
      </c>
      <c r="E13" s="29" t="str">
        <f>VLOOKUP(C13,算数,3,FALSE)</f>
        <v>●長いものの長さのはかり方
Ｃ 規則の尊重
●わり算
Ｃ 規則の尊重
</v>
      </c>
      <c r="F13" s="29" t="str">
        <f>VLOOKUP(C13,算数,4,FALSE)</f>
        <v>●たし算とひき算の筆算
Ｃ 規則の尊重</v>
      </c>
      <c r="G13" s="35" t="str">
        <f>VLOOKUP(C13,算数,5,FALSE)</f>
        <v>●暗算
Ａ 個性の伸長
●あまりのあるわり算
Ｃ 規則の尊重</v>
      </c>
      <c r="H13" s="29" t="str">
        <f>VLOOKUP(C13,算数,6,FALSE)</f>
        <v>●大きい数のしくみ
Ｃ 規則の尊重
●かけ算の筆算(1)
Ｃ 規則の尊重</v>
      </c>
      <c r="I13" s="29" t="str">
        <f>VLOOKUP(C13,算数,7,FALSE)</f>
        <v>●小数
Ｃ 規則の尊重</v>
      </c>
      <c r="J13" s="29" t="str">
        <f>VLOOKUP(C13,算数,8,FALSE)</f>
        <v>●重さのたんいとはかり方
Ｃ 規則の尊重
●円と球
Ｃ 規則の尊重</v>
      </c>
      <c r="K13" s="35" t="str">
        <f>VLOOKUP(C13,算数,9,FALSE)</f>
        <v>●分数
Ｃ 規則の尊重</v>
      </c>
      <c r="L13" s="29" t="str">
        <f>VLOOKUP(C13,算数,10,FALSE)</f>
        <v>●□を使った式
Ａ 個性の伸長
Ｃ 規則の尊重
●かけ算の筆算(2)
Ｃ 規則の尊重</v>
      </c>
      <c r="M13" s="29" t="str">
        <f>VLOOKUP(C13,算数,11,FALSE)</f>
        <v>●三角形
Ｃ 規則の尊重</v>
      </c>
      <c r="N13" s="30" t="str">
        <f>VLOOKUP(C13,算数,12,FALSE)</f>
        <v>●ぼうグラフと表
Ａ 希望と勇気，努力と強い意志
●そろばん
Ｃ 規則の尊重
Ｃ 伝統と文化の尊重，国や郷土を愛する態度</v>
      </c>
      <c r="O13" s="99"/>
    </row>
    <row r="14" spans="1:15" ht="82.5" customHeight="1">
      <c r="A14" s="136"/>
      <c r="B14" s="14" t="s">
        <v>32</v>
      </c>
      <c r="C14" s="23" t="s">
        <v>13</v>
      </c>
      <c r="D14" s="28" t="str">
        <f>VLOOKUP(C14,理科,2,FALSE)</f>
        <v>●しぜんのかんさつをしよう
Ｄ 自然愛護
●植物をそだてよう（1）たねまき
Ｄ 自然愛護
Ｄ 生命の尊さ</v>
      </c>
      <c r="E14" s="29" t="str">
        <f>VLOOKUP(C14,理科,3,FALSE)</f>
        <v>●こん虫をそだてよう
Ｄ 自然愛護
Ｄ 生命の尊さ</v>
      </c>
      <c r="F14" s="29" t="str">
        <f>VLOOKUP(C14,理科,4,FALSE)</f>
        <v>●植物をそだてよう（2）葉・くき・根
Ｄ 自然愛護
Ｄ 生命の尊さ
●ゴムや風でものをうごかそう
Ａ 個性の伸長
Ｂ 相互理解，寛容
Ｄ 自然愛護</v>
      </c>
      <c r="G14" s="29" t="str">
        <f>VLOOKUP(C14,理科,5,FALSE)</f>
        <v>●植物をそだてよう（3）花
Ｄ 自然愛護
Ｄ 生命の尊さ</v>
      </c>
      <c r="H14" s="29" t="str">
        <f>VLOOKUP(C14,理科,6,FALSE)</f>
        <v>●動物のすみかをしらべよう
Ｄ 自然愛護
●植物をそだてよう（4）花がさいたあと
Ｄ 自然愛護
Ｄ 生命の尊さ
</v>
      </c>
      <c r="I14" s="29" t="str">
        <f>VLOOKUP(C14,理科,7,FALSE)</f>
        <v>●太陽のうごきと地面のようすをしらべよう
Ｂ 相互理解，寛容
Ｄ 自然愛護</v>
      </c>
      <c r="J14" s="29" t="str">
        <f>VLOOKUP(C14,理科,8,FALSE)</f>
        <v>●太陽の光をしらべよう
Ｂ 相互理解，寛容
Ｃ 規則の尊重
Ｄ 自然愛護
●ものの重さをしらべよう
Ａ 善悪の判断，自律，自由と責任
Ａ 個性の伸長</v>
      </c>
      <c r="K14" s="35">
        <f>VLOOKUP(C14,理科,9,FALSE)</f>
        <v>0</v>
      </c>
      <c r="L14" s="29" t="str">
        <f>VLOOKUP(C14,理科,10,FALSE)</f>
        <v>●豆電球にあかりをつけよう
Ａ 善悪の判断，自律，自由と責任
Ｃ 規則の尊重</v>
      </c>
      <c r="M14" s="29" t="str">
        <f>VLOOKUP(C14,理科,11,FALSE)</f>
        <v>●じしゃくのふしぎをしらべよう
Ａ 善悪の判断，自律，自由と責任</v>
      </c>
      <c r="N14" s="36" t="str">
        <f>VLOOKUP(C14,理科,12,FALSE)</f>
        <v>●おもちゃショーをひらこう
Ａ 個性の伸長</v>
      </c>
      <c r="O14" s="99"/>
    </row>
    <row r="15" spans="1:15" ht="87.75" customHeight="1">
      <c r="A15" s="136"/>
      <c r="B15" s="14" t="s">
        <v>2</v>
      </c>
      <c r="C15" s="23" t="s">
        <v>350</v>
      </c>
      <c r="D15" s="21" t="str">
        <f>VLOOKUP(C15,音楽,2,FALSE)</f>
        <v>●明るい歌声をひびかせよう
Ａ 正直，誠実
Ａ 個性の伸長</v>
      </c>
      <c r="E15" s="35">
        <f>VLOOKUP(C15,音楽,3,FALSE)</f>
        <v>0</v>
      </c>
      <c r="F15" s="37" t="str">
        <f>VLOOKUP(C15,音楽,4,FALSE)</f>
        <v>●リコーダーと　なかよし
Ａ 希望と勇気，努力と強い意志</v>
      </c>
      <c r="G15" s="35">
        <f>VLOOKUP(C15,音楽,5,FALSE)</f>
        <v>0</v>
      </c>
      <c r="H15" s="21" t="str">
        <f>VLOOKUP(C15,音楽,6,FALSE)</f>
        <v>●拍のながれにのって　リズムをかんじとろう
Ａ 個性の伸長</v>
      </c>
      <c r="I15" s="29" t="str">
        <f>VLOOKUP(C15,音楽,7,FALSE)</f>
        <v>●せんりつのとくちょうをかんじとろう
Ａ 個性の伸長</v>
      </c>
      <c r="J15" s="35" t="str">
        <f>VLOOKUP(C15,音楽,8,FALSE)</f>
        <v>●いろいろな　音のひびきをかんじとろう
Ａ 個性の伸長</v>
      </c>
      <c r="K15" s="35">
        <f>VLOOKUP(C15,音楽,9,FALSE)</f>
        <v>0</v>
      </c>
      <c r="L15" s="29" t="str">
        <f>VLOOKUP(C15,音楽,10,FALSE)</f>
        <v>●日本の音楽に親しもう
Ｃ 伝統と文化の尊重，国や郷土を愛する態度</v>
      </c>
      <c r="M15" s="29" t="str">
        <f>VLOOKUP(C15,音楽,11,FALSE)</f>
        <v>●音を合わせて楽しもう
Ａ 個性の伸長</v>
      </c>
      <c r="N15" s="36">
        <f>VLOOKUP(C15,音楽,12,FALSE)</f>
        <v>0</v>
      </c>
      <c r="O15" s="102"/>
    </row>
    <row r="16" spans="1:15" ht="108.75" customHeight="1">
      <c r="A16" s="136"/>
      <c r="B16" s="14" t="s">
        <v>31</v>
      </c>
      <c r="C16" s="23" t="s">
        <v>68</v>
      </c>
      <c r="D16" s="28" t="str">
        <f>VLOOKUP(C16,図画工作,2,FALSE)</f>
        <v>●いつもの場しょで（選択）校ていで/校しゃの中で
Ａ 個性の伸長
Ｂ 友情，信頼
Ｂ 相互理解，寛容
Ｃ よりよい学校生活，集団生活の充実</v>
      </c>
      <c r="E16" s="29" t="str">
        <f>VLOOKUP(C16,図画工作,3,FALSE)</f>
        <v>●色・形　いい感じ！
Ａ 個性の伸長
●切ってかき出しくっつけて
Ａ 個性の伸長
●ふんわりふわふわ
Ａ 正直，誠実
Ａ 個性の伸長</v>
      </c>
      <c r="F16" s="29" t="str">
        <f>VLOOKUP(C16,図画工作,4,FALSE)</f>
        <v>●立ち上がった絵のせかい
Ａ 個性の伸長
●カラフルフレンド
Ａ 個性の伸長</v>
      </c>
      <c r="G16" s="29" t="str">
        <f>VLOOKUP(C16,図画工作,5,FALSE)</f>
        <v>●うれしかったあの気もち
Ａ 正直，誠実
Ａ 個性の伸長</v>
      </c>
      <c r="H16" s="29" t="str">
        <f>VLOOKUP(C16,図画工作,6,FALSE)</f>
        <v>●切ってつないで大へんしん！（選択）ボール紙で/だんボールで
Ａ 個性の伸長
Ｂ 友情，信頼
●これにえがいたら
Ａ 個性の伸長</v>
      </c>
      <c r="I16" s="29" t="str">
        <f>VLOOKUP(C16,図画工作,7,FALSE)</f>
        <v>●トントンドンドンくぎうち名人
Ａ 希望と勇気，努力と強い意志
Ｃ 規則の尊重
●サクサク小刀名人
Ａ 個性の伸長
Ｃ 規則の尊重
●クミクミックス
Ａ 個性の伸長
Ｂ 友情，信頼
Ｂ 相互理解，寛容</v>
      </c>
      <c r="J16" s="29" t="str">
        <f>VLOOKUP(C16,図画工作,8,FALSE)</f>
        <v>●大すきなものがたり
Ａ 個性の伸長
●ひもひもワールド
Ｂ 友情，信頼
Ｂ 相互理解，寛容
Ｃ よりよい学校生活，集団生活の充実</v>
      </c>
      <c r="K16" s="29" t="str">
        <f>VLOOKUP(C16,図画工作,9,FALSE)</f>
        <v>●ハッピー小もの入れ
Ａ 個性の伸長
●クリスタルファンタジー
Ａ 個性の伸長
Ｂ 友情，信頼
Ｂ 相互理解，寛容</v>
      </c>
      <c r="L16" s="29" t="str">
        <f>VLOOKUP(C16,図画工作,10,FALSE)</f>
        <v>●まほうのとびらをあけると
Ａ 個性の伸長
Ｂ 友情，信頼</v>
      </c>
      <c r="M16" s="29" t="str">
        <f>VLOOKUP(C16,図画工作,11,FALSE)</f>
        <v>●ゴムの力で（選択）とことこ/クルクル
Ａ 個性の伸長</v>
      </c>
      <c r="N16" s="30" t="str">
        <f>VLOOKUP(C16,図画工作,12,FALSE)</f>
        <v>●ねん土マイタウン
Ａ 個性の伸長
●いろいろうつして
Ａ 個性の伸長</v>
      </c>
      <c r="O16" s="99"/>
    </row>
    <row r="17" spans="1:15" ht="66.75">
      <c r="A17" s="136"/>
      <c r="B17" s="14" t="s">
        <v>3</v>
      </c>
      <c r="C17" s="23" t="s">
        <v>30</v>
      </c>
      <c r="D17" s="40" t="s">
        <v>243</v>
      </c>
      <c r="E17" s="41" t="s">
        <v>244</v>
      </c>
      <c r="F17" s="41" t="s">
        <v>245</v>
      </c>
      <c r="G17" s="41" t="s">
        <v>246</v>
      </c>
      <c r="H17" s="41" t="s">
        <v>247</v>
      </c>
      <c r="I17" s="41" t="s">
        <v>248</v>
      </c>
      <c r="J17" s="41" t="s">
        <v>317</v>
      </c>
      <c r="K17" s="41" t="s">
        <v>166</v>
      </c>
      <c r="L17" s="41" t="s">
        <v>315</v>
      </c>
      <c r="M17" s="41" t="s">
        <v>249</v>
      </c>
      <c r="N17" s="87" t="s">
        <v>313</v>
      </c>
      <c r="O17" s="103"/>
    </row>
    <row r="18" spans="1:15" ht="34.5" customHeight="1" thickBot="1">
      <c r="A18" s="137"/>
      <c r="B18" s="13" t="s">
        <v>29</v>
      </c>
      <c r="C18" s="24" t="s">
        <v>22</v>
      </c>
      <c r="D18" s="38">
        <f>VLOOKUP(C18,保健,2,FALSE)</f>
        <v>0</v>
      </c>
      <c r="E18" s="39">
        <f>VLOOKUP(C18,保健,3,FALSE)</f>
        <v>0</v>
      </c>
      <c r="F18" s="39" t="str">
        <f>VLOOKUP(C18,保健,4,FALSE)</f>
        <v>●けんこうな生活
Ａ 節度，節制
Ｂ 感謝</v>
      </c>
      <c r="G18" s="39">
        <f>VLOOKUP(C18,保健,5,FALSE)</f>
        <v>0</v>
      </c>
      <c r="H18" s="39">
        <f>VLOOKUP(C18,保健,6,FALSE)</f>
        <v>0</v>
      </c>
      <c r="I18" s="39">
        <f>VLOOKUP(C18,保健,7,FALSE)</f>
        <v>0</v>
      </c>
      <c r="J18" s="39">
        <f>VLOOKUP(C18,保健,8,FALSE)</f>
        <v>0</v>
      </c>
      <c r="K18" s="39">
        <f>VLOOKUP(C18,保健,9,FALSE)</f>
        <v>0</v>
      </c>
      <c r="L18" s="39">
        <f>VLOOKUP(C18,保健,10,FALSE)</f>
        <v>0</v>
      </c>
      <c r="M18" s="39">
        <f>VLOOKUP(C18,保健,11,FALSE)</f>
        <v>0</v>
      </c>
      <c r="N18" s="88">
        <f>VLOOKUP(C18,保健,12,FALSE)</f>
        <v>0</v>
      </c>
      <c r="O18" s="104"/>
    </row>
    <row r="19" spans="1:15" ht="17.25" thickTop="1">
      <c r="A19" s="119" t="s">
        <v>28</v>
      </c>
      <c r="B19" s="120"/>
      <c r="C19" s="121"/>
      <c r="D19" s="12" t="s">
        <v>26</v>
      </c>
      <c r="E19" s="11"/>
      <c r="F19" s="11"/>
      <c r="G19" s="11"/>
      <c r="H19" s="11"/>
      <c r="I19" s="11"/>
      <c r="J19" s="11"/>
      <c r="K19" s="11"/>
      <c r="L19" s="11"/>
      <c r="M19" s="11"/>
      <c r="N19" s="10"/>
      <c r="O19" s="10"/>
    </row>
    <row r="20" spans="1:15" ht="18" customHeight="1">
      <c r="A20" s="140" t="s">
        <v>27</v>
      </c>
      <c r="B20" s="141"/>
      <c r="C20" s="142"/>
      <c r="D20" s="9" t="s">
        <v>26</v>
      </c>
      <c r="E20" s="8"/>
      <c r="F20" s="8"/>
      <c r="G20" s="8"/>
      <c r="H20" s="8"/>
      <c r="I20" s="8"/>
      <c r="J20" s="8"/>
      <c r="K20" s="8"/>
      <c r="L20" s="8"/>
      <c r="M20" s="8"/>
      <c r="N20" s="7"/>
      <c r="O20" s="7"/>
    </row>
    <row r="22" ht="10.5" hidden="1">
      <c r="B22" s="5" t="s">
        <v>372</v>
      </c>
    </row>
    <row r="23" spans="2:3" ht="10.5" hidden="1">
      <c r="B23" s="42" t="s">
        <v>4</v>
      </c>
      <c r="C23" s="58" t="s">
        <v>5</v>
      </c>
    </row>
    <row r="24" spans="2:3" ht="10.5" hidden="1">
      <c r="B24" s="45" t="s">
        <v>4</v>
      </c>
      <c r="C24" s="59" t="s">
        <v>6</v>
      </c>
    </row>
    <row r="25" spans="2:3" ht="10.5" hidden="1">
      <c r="B25" s="45" t="s">
        <v>4</v>
      </c>
      <c r="C25" s="59" t="s">
        <v>7</v>
      </c>
    </row>
    <row r="26" spans="2:3" ht="10.5" hidden="1">
      <c r="B26" s="45" t="s">
        <v>4</v>
      </c>
      <c r="C26" s="59" t="s">
        <v>8</v>
      </c>
    </row>
    <row r="27" spans="2:3" ht="10.5" hidden="1">
      <c r="B27" s="45" t="s">
        <v>0</v>
      </c>
      <c r="C27" s="59" t="s">
        <v>9</v>
      </c>
    </row>
    <row r="28" spans="2:3" ht="10.5" hidden="1">
      <c r="B28" s="45" t="s">
        <v>10</v>
      </c>
      <c r="C28" s="59" t="s">
        <v>5</v>
      </c>
    </row>
    <row r="29" spans="2:3" ht="10.5" hidden="1">
      <c r="B29" s="45" t="s">
        <v>11</v>
      </c>
      <c r="C29" s="59" t="s">
        <v>8</v>
      </c>
    </row>
    <row r="30" spans="2:3" ht="10.5" hidden="1">
      <c r="B30" s="45" t="s">
        <v>11</v>
      </c>
      <c r="C30" s="59" t="s">
        <v>9</v>
      </c>
    </row>
    <row r="31" spans="2:3" ht="10.5" hidden="1">
      <c r="B31" s="45" t="s">
        <v>11</v>
      </c>
      <c r="C31" s="59" t="s">
        <v>24</v>
      </c>
    </row>
    <row r="32" spans="2:3" ht="10.5" hidden="1">
      <c r="B32" s="45" t="s">
        <v>1</v>
      </c>
      <c r="C32" s="59" t="s">
        <v>5</v>
      </c>
    </row>
    <row r="33" spans="2:3" ht="10.5" hidden="1">
      <c r="B33" s="45" t="s">
        <v>12</v>
      </c>
      <c r="C33" s="59" t="s">
        <v>13</v>
      </c>
    </row>
    <row r="34" spans="2:3" ht="10.5" hidden="1">
      <c r="B34" s="45" t="s">
        <v>1</v>
      </c>
      <c r="C34" s="59" t="s">
        <v>6</v>
      </c>
    </row>
    <row r="35" spans="2:3" ht="10.5" hidden="1">
      <c r="B35" s="45" t="s">
        <v>1</v>
      </c>
      <c r="C35" s="59" t="s">
        <v>8</v>
      </c>
    </row>
    <row r="36" spans="2:3" ht="10.5" hidden="1">
      <c r="B36" s="45" t="s">
        <v>12</v>
      </c>
      <c r="C36" s="59" t="s">
        <v>14</v>
      </c>
    </row>
    <row r="37" spans="2:3" ht="10.5" hidden="1">
      <c r="B37" s="45" t="s">
        <v>12</v>
      </c>
      <c r="C37" s="59" t="s">
        <v>15</v>
      </c>
    </row>
    <row r="38" spans="2:3" ht="10.5" hidden="1">
      <c r="B38" s="45" t="s">
        <v>16</v>
      </c>
      <c r="C38" s="59" t="s">
        <v>5</v>
      </c>
    </row>
    <row r="39" spans="2:3" ht="10.5" hidden="1">
      <c r="B39" s="45" t="s">
        <v>17</v>
      </c>
      <c r="C39" s="59" t="s">
        <v>13</v>
      </c>
    </row>
    <row r="40" spans="2:3" ht="10.5" hidden="1">
      <c r="B40" s="45" t="s">
        <v>16</v>
      </c>
      <c r="C40" s="59" t="s">
        <v>6</v>
      </c>
    </row>
    <row r="41" spans="2:3" ht="10.5" hidden="1">
      <c r="B41" s="45" t="s">
        <v>16</v>
      </c>
      <c r="C41" s="59" t="s">
        <v>8</v>
      </c>
    </row>
    <row r="42" spans="2:3" ht="10.5" hidden="1">
      <c r="B42" s="45" t="s">
        <v>16</v>
      </c>
      <c r="C42" s="59" t="s">
        <v>14</v>
      </c>
    </row>
    <row r="43" spans="2:3" ht="10.5" hidden="1">
      <c r="B43" s="45" t="s">
        <v>18</v>
      </c>
      <c r="C43" s="59" t="s">
        <v>8</v>
      </c>
    </row>
    <row r="44" spans="2:3" ht="10.5" hidden="1">
      <c r="B44" s="45" t="s">
        <v>2</v>
      </c>
      <c r="C44" s="60" t="s">
        <v>25</v>
      </c>
    </row>
    <row r="45" spans="2:3" ht="10.5" hidden="1">
      <c r="B45" s="45" t="s">
        <v>31</v>
      </c>
      <c r="C45" s="60" t="s">
        <v>67</v>
      </c>
    </row>
    <row r="46" spans="2:3" ht="10.5" hidden="1">
      <c r="B46" s="45" t="s">
        <v>31</v>
      </c>
      <c r="C46" s="60" t="s">
        <v>68</v>
      </c>
    </row>
    <row r="47" spans="2:3" ht="10.5" hidden="1">
      <c r="B47" s="50" t="s">
        <v>20</v>
      </c>
      <c r="C47" s="61" t="s">
        <v>5</v>
      </c>
    </row>
    <row r="48" spans="2:3" ht="10.5" hidden="1">
      <c r="B48" s="50" t="s">
        <v>20</v>
      </c>
      <c r="C48" s="61" t="s">
        <v>13</v>
      </c>
    </row>
    <row r="49" spans="2:3" ht="10.5" hidden="1">
      <c r="B49" s="50" t="s">
        <v>20</v>
      </c>
      <c r="C49" s="61" t="s">
        <v>22</v>
      </c>
    </row>
    <row r="50" spans="2:3" ht="10.5" hidden="1">
      <c r="B50" s="67" t="s">
        <v>20</v>
      </c>
      <c r="C50" s="68" t="s">
        <v>23</v>
      </c>
    </row>
  </sheetData>
  <sheetProtection autoFilter="0"/>
  <mergeCells count="16">
    <mergeCell ref="A11:A18"/>
    <mergeCell ref="A7:B7"/>
    <mergeCell ref="A19:C19"/>
    <mergeCell ref="A20:C20"/>
    <mergeCell ref="M3:N3"/>
    <mergeCell ref="M2:N2"/>
    <mergeCell ref="A6:C6"/>
    <mergeCell ref="A9:A10"/>
    <mergeCell ref="M4:N4"/>
    <mergeCell ref="I4:L4"/>
    <mergeCell ref="A8:C8"/>
    <mergeCell ref="B9:C9"/>
    <mergeCell ref="B10:C10"/>
    <mergeCell ref="I3:L3"/>
    <mergeCell ref="I2:L2"/>
    <mergeCell ref="H2:H4"/>
  </mergeCells>
  <dataValidations count="7">
    <dataValidation type="list" allowBlank="1" showInputMessage="1" showErrorMessage="1" sqref="C11">
      <formula1>$C$23:$C$27</formula1>
    </dataValidation>
    <dataValidation type="list" allowBlank="1" showInputMessage="1" showErrorMessage="1" sqref="C12">
      <formula1>$C$28:$C$31</formula1>
    </dataValidation>
    <dataValidation type="list" allowBlank="1" showInputMessage="1" showErrorMessage="1" sqref="C13">
      <formula1>$C$32:$C$37</formula1>
    </dataValidation>
    <dataValidation type="list" allowBlank="1" showInputMessage="1" showErrorMessage="1" sqref="C14">
      <formula1>$C$38:$C$42</formula1>
    </dataValidation>
    <dataValidation type="list" allowBlank="1" showInputMessage="1" showErrorMessage="1" sqref="C15">
      <formula1>$C$43:$C$44</formula1>
    </dataValidation>
    <dataValidation type="list" allowBlank="1" showInputMessage="1" showErrorMessage="1" sqref="C16">
      <formula1>$C$45:$C$46</formula1>
    </dataValidation>
    <dataValidation type="list" allowBlank="1" showInputMessage="1" showErrorMessage="1" sqref="C18">
      <formula1>$C$47:$C$50</formula1>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9.140625" defaultRowHeight="15"/>
  <cols>
    <col min="1" max="1" width="6.28125" style="2" customWidth="1"/>
    <col min="2" max="2" width="8.28125" style="2" customWidth="1"/>
    <col min="3" max="14" width="15.140625" style="0" customWidth="1"/>
  </cols>
  <sheetData>
    <row r="1" spans="1:14" ht="12.75">
      <c r="A1" s="42"/>
      <c r="B1" s="58"/>
      <c r="C1" s="54">
        <v>4</v>
      </c>
      <c r="D1" s="43">
        <v>5</v>
      </c>
      <c r="E1" s="43">
        <v>6</v>
      </c>
      <c r="F1" s="43">
        <v>7</v>
      </c>
      <c r="G1" s="43">
        <v>9</v>
      </c>
      <c r="H1" s="43">
        <v>10</v>
      </c>
      <c r="I1" s="43">
        <v>11</v>
      </c>
      <c r="J1" s="43">
        <v>12</v>
      </c>
      <c r="K1" s="43">
        <v>1</v>
      </c>
      <c r="L1" s="43">
        <v>2</v>
      </c>
      <c r="M1" s="89">
        <v>3</v>
      </c>
      <c r="N1" s="44" t="s">
        <v>70</v>
      </c>
    </row>
    <row r="2" spans="1:14" ht="123" customHeight="1">
      <c r="A2" s="50" t="s">
        <v>21</v>
      </c>
      <c r="B2" s="61" t="s">
        <v>19</v>
      </c>
      <c r="C2" s="62" t="s">
        <v>72</v>
      </c>
      <c r="D2" s="63" t="s">
        <v>74</v>
      </c>
      <c r="E2" s="63" t="s">
        <v>75</v>
      </c>
      <c r="F2" s="63" t="s">
        <v>77</v>
      </c>
      <c r="G2" s="63" t="s">
        <v>78</v>
      </c>
      <c r="H2" s="63" t="s">
        <v>80</v>
      </c>
      <c r="I2" s="63" t="s">
        <v>82</v>
      </c>
      <c r="J2" s="63" t="s">
        <v>84</v>
      </c>
      <c r="K2" s="63" t="s">
        <v>86</v>
      </c>
      <c r="L2" s="63" t="s">
        <v>87</v>
      </c>
      <c r="M2" s="90" t="s">
        <v>89</v>
      </c>
      <c r="N2" s="64" t="s">
        <v>91</v>
      </c>
    </row>
    <row r="3" spans="1:14" ht="168.75" customHeight="1">
      <c r="A3" s="45" t="s">
        <v>4</v>
      </c>
      <c r="B3" s="59" t="s">
        <v>5</v>
      </c>
      <c r="C3" s="55" t="s">
        <v>168</v>
      </c>
      <c r="D3" s="46" t="s">
        <v>251</v>
      </c>
      <c r="E3" s="46" t="s">
        <v>169</v>
      </c>
      <c r="F3" s="46" t="s">
        <v>266</v>
      </c>
      <c r="G3" s="47" t="s">
        <v>170</v>
      </c>
      <c r="H3" s="46" t="s">
        <v>250</v>
      </c>
      <c r="I3" s="46" t="s">
        <v>267</v>
      </c>
      <c r="J3" s="46" t="s">
        <v>158</v>
      </c>
      <c r="K3" s="46" t="s">
        <v>302</v>
      </c>
      <c r="L3" s="46" t="s">
        <v>268</v>
      </c>
      <c r="M3" s="91" t="s">
        <v>130</v>
      </c>
      <c r="N3" s="48"/>
    </row>
    <row r="4" spans="1:14" ht="169.5" customHeight="1">
      <c r="A4" s="45" t="s">
        <v>4</v>
      </c>
      <c r="B4" s="59" t="s">
        <v>6</v>
      </c>
      <c r="C4" s="55" t="s">
        <v>269</v>
      </c>
      <c r="D4" s="46" t="s">
        <v>171</v>
      </c>
      <c r="E4" s="46" t="s">
        <v>172</v>
      </c>
      <c r="F4" s="46" t="s">
        <v>159</v>
      </c>
      <c r="G4" s="46" t="s">
        <v>270</v>
      </c>
      <c r="H4" s="46" t="s">
        <v>303</v>
      </c>
      <c r="I4" s="46" t="s">
        <v>258</v>
      </c>
      <c r="J4" s="46" t="s">
        <v>252</v>
      </c>
      <c r="K4" s="46" t="s">
        <v>160</v>
      </c>
      <c r="L4" s="46" t="s">
        <v>271</v>
      </c>
      <c r="M4" s="92" t="s">
        <v>107</v>
      </c>
      <c r="N4" s="49"/>
    </row>
    <row r="5" spans="1:14" ht="144" customHeight="1">
      <c r="A5" s="45" t="s">
        <v>4</v>
      </c>
      <c r="B5" s="59" t="s">
        <v>7</v>
      </c>
      <c r="C5" s="55" t="s">
        <v>259</v>
      </c>
      <c r="D5" s="46" t="s">
        <v>173</v>
      </c>
      <c r="E5" s="46" t="s">
        <v>174</v>
      </c>
      <c r="F5" s="46" t="s">
        <v>304</v>
      </c>
      <c r="G5" s="46" t="s">
        <v>260</v>
      </c>
      <c r="H5" s="46" t="s">
        <v>305</v>
      </c>
      <c r="I5" s="46" t="s">
        <v>175</v>
      </c>
      <c r="J5" s="46" t="s">
        <v>261</v>
      </c>
      <c r="K5" s="46" t="s">
        <v>272</v>
      </c>
      <c r="L5" s="46" t="s">
        <v>273</v>
      </c>
      <c r="M5" s="92" t="s">
        <v>262</v>
      </c>
      <c r="N5" s="49"/>
    </row>
    <row r="6" spans="1:14" ht="134.25" customHeight="1">
      <c r="A6" s="45" t="s">
        <v>4</v>
      </c>
      <c r="B6" s="59" t="s">
        <v>8</v>
      </c>
      <c r="C6" s="55" t="s">
        <v>161</v>
      </c>
      <c r="D6" s="46" t="s">
        <v>176</v>
      </c>
      <c r="E6" s="46" t="s">
        <v>274</v>
      </c>
      <c r="F6" s="47" t="s">
        <v>167</v>
      </c>
      <c r="G6" s="46" t="s">
        <v>162</v>
      </c>
      <c r="H6" s="46" t="s">
        <v>306</v>
      </c>
      <c r="I6" s="46" t="s">
        <v>263</v>
      </c>
      <c r="J6" s="46" t="s">
        <v>307</v>
      </c>
      <c r="K6" s="46" t="s">
        <v>275</v>
      </c>
      <c r="L6" s="46" t="s">
        <v>264</v>
      </c>
      <c r="M6" s="92"/>
      <c r="N6" s="49"/>
    </row>
    <row r="7" spans="1:14" ht="154.5" customHeight="1">
      <c r="A7" s="45" t="s">
        <v>0</v>
      </c>
      <c r="B7" s="59" t="s">
        <v>9</v>
      </c>
      <c r="C7" s="55" t="s">
        <v>276</v>
      </c>
      <c r="D7" s="46" t="s">
        <v>277</v>
      </c>
      <c r="E7" s="46" t="s">
        <v>278</v>
      </c>
      <c r="F7" s="46" t="s">
        <v>279</v>
      </c>
      <c r="G7" s="46" t="s">
        <v>265</v>
      </c>
      <c r="H7" s="46" t="s">
        <v>318</v>
      </c>
      <c r="I7" s="46" t="s">
        <v>308</v>
      </c>
      <c r="J7" s="46" t="s">
        <v>319</v>
      </c>
      <c r="K7" s="46" t="s">
        <v>177</v>
      </c>
      <c r="L7" s="46" t="s">
        <v>309</v>
      </c>
      <c r="M7" s="92" t="s">
        <v>257</v>
      </c>
      <c r="N7" s="49"/>
    </row>
    <row r="8" spans="1:14" ht="96" customHeight="1">
      <c r="A8" s="45" t="s">
        <v>10</v>
      </c>
      <c r="B8" s="59" t="s">
        <v>5</v>
      </c>
      <c r="C8" s="55" t="s">
        <v>280</v>
      </c>
      <c r="D8" s="46"/>
      <c r="E8" s="46" t="s">
        <v>320</v>
      </c>
      <c r="F8" s="46"/>
      <c r="G8" s="46" t="s">
        <v>281</v>
      </c>
      <c r="H8" s="51"/>
      <c r="I8" s="46" t="s">
        <v>282</v>
      </c>
      <c r="J8" s="46"/>
      <c r="K8" s="46" t="s">
        <v>283</v>
      </c>
      <c r="L8" s="46" t="s">
        <v>321</v>
      </c>
      <c r="M8" s="92"/>
      <c r="N8" s="49"/>
    </row>
    <row r="9" spans="1:14" ht="58.5" customHeight="1">
      <c r="A9" s="45" t="s">
        <v>11</v>
      </c>
      <c r="B9" s="59" t="s">
        <v>8</v>
      </c>
      <c r="C9" s="55" t="s">
        <v>322</v>
      </c>
      <c r="D9" s="46"/>
      <c r="E9" s="46" t="s">
        <v>323</v>
      </c>
      <c r="F9" s="46"/>
      <c r="G9" s="46" t="s">
        <v>253</v>
      </c>
      <c r="H9" s="46"/>
      <c r="I9" s="46" t="s">
        <v>254</v>
      </c>
      <c r="J9" s="46"/>
      <c r="K9" s="46" t="s">
        <v>284</v>
      </c>
      <c r="L9" s="46" t="s">
        <v>285</v>
      </c>
      <c r="M9" s="92"/>
      <c r="N9" s="49"/>
    </row>
    <row r="10" spans="1:14" ht="58.5">
      <c r="A10" s="45" t="s">
        <v>11</v>
      </c>
      <c r="B10" s="59" t="s">
        <v>9</v>
      </c>
      <c r="C10" s="56" t="s">
        <v>286</v>
      </c>
      <c r="D10" s="46"/>
      <c r="E10" s="46" t="s">
        <v>287</v>
      </c>
      <c r="F10" s="46"/>
      <c r="G10" s="46" t="s">
        <v>288</v>
      </c>
      <c r="H10" s="46" t="s">
        <v>289</v>
      </c>
      <c r="I10" s="46"/>
      <c r="J10" s="46"/>
      <c r="K10" s="46" t="s">
        <v>290</v>
      </c>
      <c r="L10" s="46"/>
      <c r="M10" s="92" t="s">
        <v>291</v>
      </c>
      <c r="N10" s="49"/>
    </row>
    <row r="11" spans="1:14" ht="78" customHeight="1">
      <c r="A11" s="45" t="s">
        <v>11</v>
      </c>
      <c r="B11" s="59" t="s">
        <v>24</v>
      </c>
      <c r="C11" s="56" t="s">
        <v>292</v>
      </c>
      <c r="D11" s="51"/>
      <c r="E11" s="46" t="s">
        <v>324</v>
      </c>
      <c r="F11" s="46"/>
      <c r="G11" s="46" t="s">
        <v>255</v>
      </c>
      <c r="H11" s="46"/>
      <c r="I11" s="46" t="s">
        <v>256</v>
      </c>
      <c r="J11" s="46"/>
      <c r="K11" s="46" t="s">
        <v>293</v>
      </c>
      <c r="L11" s="46" t="s">
        <v>294</v>
      </c>
      <c r="M11" s="92"/>
      <c r="N11" s="49"/>
    </row>
    <row r="12" spans="1:14" ht="65.25" customHeight="1">
      <c r="A12" s="45" t="s">
        <v>1</v>
      </c>
      <c r="B12" s="59" t="s">
        <v>5</v>
      </c>
      <c r="C12" s="56" t="s">
        <v>178</v>
      </c>
      <c r="D12" s="46" t="s">
        <v>179</v>
      </c>
      <c r="E12" s="46" t="s">
        <v>180</v>
      </c>
      <c r="F12" s="46" t="s">
        <v>181</v>
      </c>
      <c r="G12" s="46" t="s">
        <v>182</v>
      </c>
      <c r="H12" s="46" t="s">
        <v>183</v>
      </c>
      <c r="I12" s="46" t="s">
        <v>184</v>
      </c>
      <c r="J12" s="46" t="s">
        <v>185</v>
      </c>
      <c r="K12" s="46" t="s">
        <v>186</v>
      </c>
      <c r="L12" s="46" t="s">
        <v>187</v>
      </c>
      <c r="M12" s="92" t="s">
        <v>295</v>
      </c>
      <c r="N12" s="49"/>
    </row>
    <row r="13" spans="1:14" ht="79.5" customHeight="1">
      <c r="A13" s="45" t="s">
        <v>12</v>
      </c>
      <c r="B13" s="59" t="s">
        <v>13</v>
      </c>
      <c r="C13" s="56" t="s">
        <v>188</v>
      </c>
      <c r="D13" s="46" t="s">
        <v>189</v>
      </c>
      <c r="E13" s="46" t="s">
        <v>190</v>
      </c>
      <c r="F13" s="46"/>
      <c r="G13" s="46" t="s">
        <v>191</v>
      </c>
      <c r="H13" s="46" t="s">
        <v>192</v>
      </c>
      <c r="I13" s="46" t="s">
        <v>193</v>
      </c>
      <c r="J13" s="46" t="s">
        <v>194</v>
      </c>
      <c r="K13" s="46" t="s">
        <v>195</v>
      </c>
      <c r="L13" s="46" t="s">
        <v>196</v>
      </c>
      <c r="M13" s="92" t="s">
        <v>296</v>
      </c>
      <c r="N13" s="49"/>
    </row>
    <row r="14" spans="1:14" ht="86.25" customHeight="1">
      <c r="A14" s="45" t="s">
        <v>1</v>
      </c>
      <c r="B14" s="59" t="s">
        <v>6</v>
      </c>
      <c r="C14" s="56" t="s">
        <v>197</v>
      </c>
      <c r="D14" s="46" t="s">
        <v>198</v>
      </c>
      <c r="E14" s="46" t="s">
        <v>199</v>
      </c>
      <c r="F14" s="46" t="s">
        <v>200</v>
      </c>
      <c r="G14" s="46" t="s">
        <v>201</v>
      </c>
      <c r="H14" s="46" t="s">
        <v>202</v>
      </c>
      <c r="I14" s="46" t="s">
        <v>203</v>
      </c>
      <c r="J14" s="46"/>
      <c r="K14" s="46" t="s">
        <v>204</v>
      </c>
      <c r="L14" s="46" t="s">
        <v>205</v>
      </c>
      <c r="M14" s="92" t="s">
        <v>297</v>
      </c>
      <c r="N14" s="49"/>
    </row>
    <row r="15" spans="1:14" ht="78" customHeight="1">
      <c r="A15" s="45" t="s">
        <v>1</v>
      </c>
      <c r="B15" s="59" t="s">
        <v>8</v>
      </c>
      <c r="C15" s="56" t="s">
        <v>206</v>
      </c>
      <c r="D15" s="46" t="s">
        <v>207</v>
      </c>
      <c r="E15" s="46" t="s">
        <v>208</v>
      </c>
      <c r="F15" s="46" t="s">
        <v>209</v>
      </c>
      <c r="G15" s="46" t="s">
        <v>210</v>
      </c>
      <c r="H15" s="46" t="s">
        <v>211</v>
      </c>
      <c r="I15" s="46" t="s">
        <v>212</v>
      </c>
      <c r="J15" s="46" t="s">
        <v>213</v>
      </c>
      <c r="K15" s="46" t="s">
        <v>214</v>
      </c>
      <c r="L15" s="46" t="s">
        <v>215</v>
      </c>
      <c r="M15" s="92" t="s">
        <v>298</v>
      </c>
      <c r="N15" s="49"/>
    </row>
    <row r="16" spans="1:14" ht="86.25" customHeight="1">
      <c r="A16" s="45" t="s">
        <v>12</v>
      </c>
      <c r="B16" s="59" t="s">
        <v>14</v>
      </c>
      <c r="C16" s="56" t="s">
        <v>216</v>
      </c>
      <c r="D16" s="46" t="s">
        <v>217</v>
      </c>
      <c r="E16" s="46" t="s">
        <v>218</v>
      </c>
      <c r="F16" s="46" t="s">
        <v>199</v>
      </c>
      <c r="G16" s="46" t="s">
        <v>219</v>
      </c>
      <c r="H16" s="46" t="s">
        <v>220</v>
      </c>
      <c r="I16" s="46" t="s">
        <v>221</v>
      </c>
      <c r="J16" s="46" t="s">
        <v>212</v>
      </c>
      <c r="K16" s="46" t="s">
        <v>222</v>
      </c>
      <c r="L16" s="46" t="s">
        <v>223</v>
      </c>
      <c r="M16" s="92" t="s">
        <v>299</v>
      </c>
      <c r="N16" s="49"/>
    </row>
    <row r="17" spans="1:14" ht="60" customHeight="1">
      <c r="A17" s="45" t="s">
        <v>12</v>
      </c>
      <c r="B17" s="59" t="s">
        <v>15</v>
      </c>
      <c r="C17" s="56" t="s">
        <v>224</v>
      </c>
      <c r="D17" s="46" t="s">
        <v>225</v>
      </c>
      <c r="E17" s="46" t="s">
        <v>226</v>
      </c>
      <c r="F17" s="46"/>
      <c r="G17" s="46" t="s">
        <v>227</v>
      </c>
      <c r="H17" s="46" t="s">
        <v>228</v>
      </c>
      <c r="I17" s="46" t="s">
        <v>229</v>
      </c>
      <c r="J17" s="46"/>
      <c r="K17" s="46" t="s">
        <v>230</v>
      </c>
      <c r="L17" s="46" t="s">
        <v>231</v>
      </c>
      <c r="M17" s="92" t="s">
        <v>297</v>
      </c>
      <c r="N17" s="49"/>
    </row>
    <row r="18" spans="1:14" ht="91.5" customHeight="1">
      <c r="A18" s="45" t="s">
        <v>16</v>
      </c>
      <c r="B18" s="59" t="s">
        <v>5</v>
      </c>
      <c r="C18" s="56" t="s">
        <v>110</v>
      </c>
      <c r="D18" s="46" t="s">
        <v>151</v>
      </c>
      <c r="E18" s="46" t="s">
        <v>112</v>
      </c>
      <c r="F18" s="46" t="s">
        <v>113</v>
      </c>
      <c r="G18" s="47" t="s">
        <v>325</v>
      </c>
      <c r="H18" s="46" t="s">
        <v>336</v>
      </c>
      <c r="I18" s="46" t="s">
        <v>326</v>
      </c>
      <c r="J18" s="46" t="s">
        <v>232</v>
      </c>
      <c r="K18" s="46" t="s">
        <v>127</v>
      </c>
      <c r="L18" s="46" t="s">
        <v>131</v>
      </c>
      <c r="M18" s="92"/>
      <c r="N18" s="49"/>
    </row>
    <row r="19" spans="1:14" ht="78.75" customHeight="1">
      <c r="A19" s="45" t="s">
        <v>17</v>
      </c>
      <c r="B19" s="59" t="s">
        <v>13</v>
      </c>
      <c r="C19" s="56" t="s">
        <v>114</v>
      </c>
      <c r="D19" s="46" t="s">
        <v>115</v>
      </c>
      <c r="E19" s="46" t="s">
        <v>337</v>
      </c>
      <c r="F19" s="46" t="s">
        <v>116</v>
      </c>
      <c r="G19" s="46" t="s">
        <v>117</v>
      </c>
      <c r="H19" s="46" t="s">
        <v>327</v>
      </c>
      <c r="I19" s="46" t="s">
        <v>338</v>
      </c>
      <c r="J19" s="46"/>
      <c r="K19" s="46" t="s">
        <v>233</v>
      </c>
      <c r="L19" s="46" t="s">
        <v>128</v>
      </c>
      <c r="M19" s="92" t="s">
        <v>132</v>
      </c>
      <c r="N19" s="49"/>
    </row>
    <row r="20" spans="1:14" ht="66.75">
      <c r="A20" s="45" t="s">
        <v>16</v>
      </c>
      <c r="B20" s="59" t="s">
        <v>6</v>
      </c>
      <c r="C20" s="56" t="s">
        <v>111</v>
      </c>
      <c r="D20" s="46" t="s">
        <v>118</v>
      </c>
      <c r="E20" s="46" t="s">
        <v>119</v>
      </c>
      <c r="F20" s="46"/>
      <c r="G20" s="46" t="s">
        <v>120</v>
      </c>
      <c r="H20" s="46" t="s">
        <v>339</v>
      </c>
      <c r="I20" s="46" t="s">
        <v>340</v>
      </c>
      <c r="J20" s="46"/>
      <c r="K20" s="46" t="s">
        <v>129</v>
      </c>
      <c r="L20" s="46" t="s">
        <v>234</v>
      </c>
      <c r="M20" s="92"/>
      <c r="N20" s="49"/>
    </row>
    <row r="21" spans="1:14" ht="86.25" customHeight="1">
      <c r="A21" s="45" t="s">
        <v>16</v>
      </c>
      <c r="B21" s="59" t="s">
        <v>8</v>
      </c>
      <c r="C21" s="56" t="s">
        <v>121</v>
      </c>
      <c r="D21" s="46" t="s">
        <v>122</v>
      </c>
      <c r="E21" s="46" t="s">
        <v>341</v>
      </c>
      <c r="F21" s="46" t="s">
        <v>123</v>
      </c>
      <c r="G21" s="46" t="s">
        <v>124</v>
      </c>
      <c r="H21" s="46" t="s">
        <v>342</v>
      </c>
      <c r="I21" s="46" t="s">
        <v>343</v>
      </c>
      <c r="J21" s="46" t="s">
        <v>235</v>
      </c>
      <c r="K21" s="46" t="s">
        <v>236</v>
      </c>
      <c r="L21" s="46" t="s">
        <v>237</v>
      </c>
      <c r="M21" s="92" t="s">
        <v>133</v>
      </c>
      <c r="N21" s="49"/>
    </row>
    <row r="22" spans="1:14" ht="78" customHeight="1">
      <c r="A22" s="45" t="s">
        <v>16</v>
      </c>
      <c r="B22" s="59" t="s">
        <v>14</v>
      </c>
      <c r="C22" s="56" t="s">
        <v>125</v>
      </c>
      <c r="D22" s="46" t="s">
        <v>126</v>
      </c>
      <c r="E22" s="46" t="s">
        <v>344</v>
      </c>
      <c r="F22" s="46" t="s">
        <v>134</v>
      </c>
      <c r="G22" s="46" t="s">
        <v>152</v>
      </c>
      <c r="H22" s="46" t="s">
        <v>345</v>
      </c>
      <c r="I22" s="46" t="s">
        <v>346</v>
      </c>
      <c r="J22" s="46" t="s">
        <v>238</v>
      </c>
      <c r="K22" s="46" t="s">
        <v>239</v>
      </c>
      <c r="L22" s="46" t="s">
        <v>240</v>
      </c>
      <c r="M22" s="92" t="s">
        <v>135</v>
      </c>
      <c r="N22" s="49"/>
    </row>
    <row r="23" spans="1:14" s="3" customFormat="1" ht="105.75" customHeight="1">
      <c r="A23" s="45" t="s">
        <v>18</v>
      </c>
      <c r="B23" s="59" t="s">
        <v>8</v>
      </c>
      <c r="C23" s="56" t="s">
        <v>153</v>
      </c>
      <c r="D23" s="46" t="s">
        <v>347</v>
      </c>
      <c r="E23" s="46"/>
      <c r="F23" s="46" t="s">
        <v>241</v>
      </c>
      <c r="G23" s="46" t="s">
        <v>108</v>
      </c>
      <c r="H23" s="46" t="s">
        <v>310</v>
      </c>
      <c r="I23" s="51"/>
      <c r="J23" s="46" t="s">
        <v>300</v>
      </c>
      <c r="K23" s="46" t="s">
        <v>328</v>
      </c>
      <c r="L23" s="46" t="s">
        <v>109</v>
      </c>
      <c r="M23" s="92" t="s">
        <v>329</v>
      </c>
      <c r="N23" s="49"/>
    </row>
    <row r="24" spans="1:14" ht="41.25" customHeight="1">
      <c r="A24" s="45" t="s">
        <v>2</v>
      </c>
      <c r="B24" s="60" t="s">
        <v>25</v>
      </c>
      <c r="C24" s="56" t="s">
        <v>136</v>
      </c>
      <c r="D24" s="47"/>
      <c r="E24" s="47" t="s">
        <v>154</v>
      </c>
      <c r="F24" s="47"/>
      <c r="G24" s="47" t="s">
        <v>137</v>
      </c>
      <c r="H24" s="47" t="s">
        <v>138</v>
      </c>
      <c r="I24" s="47" t="s">
        <v>139</v>
      </c>
      <c r="J24" s="47"/>
      <c r="K24" s="47" t="s">
        <v>301</v>
      </c>
      <c r="L24" s="47" t="s">
        <v>140</v>
      </c>
      <c r="M24" s="91"/>
      <c r="N24" s="48"/>
    </row>
    <row r="25" spans="1:14" s="4" customFormat="1" ht="106.5" customHeight="1">
      <c r="A25" s="45" t="s">
        <v>31</v>
      </c>
      <c r="B25" s="60" t="s">
        <v>67</v>
      </c>
      <c r="C25" s="56" t="s">
        <v>141</v>
      </c>
      <c r="D25" s="47" t="s">
        <v>348</v>
      </c>
      <c r="E25" s="47" t="s">
        <v>349</v>
      </c>
      <c r="F25" s="47" t="s">
        <v>142</v>
      </c>
      <c r="G25" s="47" t="s">
        <v>143</v>
      </c>
      <c r="H25" s="47" t="s">
        <v>330</v>
      </c>
      <c r="I25" s="47" t="s">
        <v>163</v>
      </c>
      <c r="J25" s="47" t="s">
        <v>144</v>
      </c>
      <c r="K25" s="47" t="s">
        <v>242</v>
      </c>
      <c r="L25" s="47" t="s">
        <v>145</v>
      </c>
      <c r="M25" s="91" t="s">
        <v>331</v>
      </c>
      <c r="N25" s="48"/>
    </row>
    <row r="26" spans="1:14" s="4" customFormat="1" ht="97.5" customHeight="1">
      <c r="A26" s="45" t="s">
        <v>31</v>
      </c>
      <c r="B26" s="60" t="s">
        <v>68</v>
      </c>
      <c r="C26" s="56" t="s">
        <v>332</v>
      </c>
      <c r="D26" s="47" t="s">
        <v>146</v>
      </c>
      <c r="E26" s="47" t="s">
        <v>147</v>
      </c>
      <c r="F26" s="47" t="s">
        <v>148</v>
      </c>
      <c r="G26" s="47" t="s">
        <v>164</v>
      </c>
      <c r="H26" s="47" t="s">
        <v>333</v>
      </c>
      <c r="I26" s="47" t="s">
        <v>334</v>
      </c>
      <c r="J26" s="47" t="s">
        <v>335</v>
      </c>
      <c r="K26" s="47" t="s">
        <v>165</v>
      </c>
      <c r="L26" s="47" t="s">
        <v>149</v>
      </c>
      <c r="M26" s="91" t="s">
        <v>150</v>
      </c>
      <c r="N26" s="48"/>
    </row>
    <row r="27" spans="1:14" ht="66.75">
      <c r="A27" s="50" t="s">
        <v>3</v>
      </c>
      <c r="B27" s="61" t="s">
        <v>19</v>
      </c>
      <c r="C27" s="65" t="s">
        <v>243</v>
      </c>
      <c r="D27" s="52" t="s">
        <v>244</v>
      </c>
      <c r="E27" s="52" t="s">
        <v>245</v>
      </c>
      <c r="F27" s="52" t="s">
        <v>246</v>
      </c>
      <c r="G27" s="52" t="s">
        <v>247</v>
      </c>
      <c r="H27" s="52" t="s">
        <v>248</v>
      </c>
      <c r="I27" s="52" t="s">
        <v>316</v>
      </c>
      <c r="J27" s="52" t="s">
        <v>166</v>
      </c>
      <c r="K27" s="52" t="s">
        <v>314</v>
      </c>
      <c r="L27" s="52" t="s">
        <v>249</v>
      </c>
      <c r="M27" s="93" t="s">
        <v>312</v>
      </c>
      <c r="N27" s="66"/>
    </row>
    <row r="28" spans="1:14" s="4" customFormat="1" ht="35.25" customHeight="1">
      <c r="A28" s="50" t="s">
        <v>20</v>
      </c>
      <c r="B28" s="61" t="s">
        <v>5</v>
      </c>
      <c r="C28" s="57"/>
      <c r="D28" s="52"/>
      <c r="E28" s="52" t="s">
        <v>155</v>
      </c>
      <c r="F28" s="51"/>
      <c r="G28" s="51"/>
      <c r="H28" s="51"/>
      <c r="I28" s="51"/>
      <c r="J28" s="51"/>
      <c r="K28" s="51"/>
      <c r="L28" s="51"/>
      <c r="M28" s="94"/>
      <c r="N28" s="53"/>
    </row>
    <row r="29" spans="1:14" ht="30.75" customHeight="1">
      <c r="A29" s="50" t="s">
        <v>20</v>
      </c>
      <c r="B29" s="61" t="s">
        <v>13</v>
      </c>
      <c r="C29" s="65"/>
      <c r="D29" s="52"/>
      <c r="E29" s="52"/>
      <c r="F29" s="52"/>
      <c r="G29" s="52"/>
      <c r="H29" s="52" t="s">
        <v>156</v>
      </c>
      <c r="I29" s="52"/>
      <c r="J29" s="52"/>
      <c r="K29" s="52"/>
      <c r="L29" s="52"/>
      <c r="M29" s="94"/>
      <c r="N29" s="53"/>
    </row>
    <row r="30" spans="1:14" ht="32.25" customHeight="1">
      <c r="A30" s="50" t="s">
        <v>20</v>
      </c>
      <c r="B30" s="61" t="s">
        <v>22</v>
      </c>
      <c r="C30" s="57"/>
      <c r="D30" s="51"/>
      <c r="E30" s="52" t="s">
        <v>155</v>
      </c>
      <c r="F30" s="51"/>
      <c r="G30" s="51"/>
      <c r="H30" s="51"/>
      <c r="I30" s="52"/>
      <c r="J30" s="52"/>
      <c r="K30" s="52"/>
      <c r="L30" s="52"/>
      <c r="M30" s="94"/>
      <c r="N30" s="53"/>
    </row>
    <row r="31" spans="1:14" ht="32.25" customHeight="1">
      <c r="A31" s="67" t="s">
        <v>20</v>
      </c>
      <c r="B31" s="68" t="s">
        <v>23</v>
      </c>
      <c r="C31" s="69"/>
      <c r="D31" s="70"/>
      <c r="E31" s="71"/>
      <c r="F31" s="71"/>
      <c r="G31" s="71"/>
      <c r="H31" s="71"/>
      <c r="I31" s="70"/>
      <c r="J31" s="70"/>
      <c r="K31" s="70"/>
      <c r="L31" s="70" t="s">
        <v>157</v>
      </c>
      <c r="M31" s="95"/>
      <c r="N31" s="72"/>
    </row>
  </sheetData>
  <sheetProtection/>
  <printOptions gridLines="1"/>
  <pageMargins left="0.7086614173228347" right="0.7086614173228347" top="0.7480314960629921" bottom="0.7480314960629921" header="0.31496062992125984" footer="0.31496062992125984"/>
  <pageSetup fitToHeight="0" horizontalDpi="600" verticalDpi="600" orientation="landscape" paperSize="8" r:id="rId1"/>
  <headerFooter>
    <oddFooter>&amp;R3年生_ &amp;P　/ &amp;N</oddFooter>
  </headerFooter>
</worksheet>
</file>

<file path=xl/worksheets/sheet3.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15.7109375" defaultRowHeight="15"/>
  <cols>
    <col min="1" max="1" width="23.00390625" style="73" bestFit="1" customWidth="1"/>
    <col min="2" max="12" width="11.7109375" style="73" customWidth="1"/>
    <col min="13" max="255" width="9.00390625" style="73" customWidth="1"/>
    <col min="256" max="16384" width="15.7109375" style="73" bestFit="1" customWidth="1"/>
  </cols>
  <sheetData>
    <row r="1" ht="9">
      <c r="A1" s="74" t="s">
        <v>351</v>
      </c>
    </row>
    <row r="2" spans="1:12" ht="9">
      <c r="A2" s="74" t="s">
        <v>352</v>
      </c>
      <c r="B2" s="1"/>
      <c r="C2" s="1"/>
      <c r="D2" s="1"/>
      <c r="E2" s="1"/>
      <c r="F2" s="1"/>
      <c r="G2" s="1"/>
      <c r="H2" s="1"/>
      <c r="I2" s="1"/>
      <c r="J2" s="1"/>
      <c r="K2" s="1"/>
      <c r="L2" s="1"/>
    </row>
    <row r="3" spans="1:12" ht="9">
      <c r="A3" s="1" t="s">
        <v>353</v>
      </c>
      <c r="B3" s="1"/>
      <c r="C3" s="1"/>
      <c r="D3" s="1"/>
      <c r="E3" s="1"/>
      <c r="F3" s="1"/>
      <c r="G3" s="1"/>
      <c r="H3" s="1"/>
      <c r="I3" s="1"/>
      <c r="J3" s="1"/>
      <c r="K3" s="1"/>
      <c r="L3" s="1"/>
    </row>
    <row r="4" spans="1:12" ht="9">
      <c r="A4" s="1" t="s">
        <v>354</v>
      </c>
      <c r="B4" s="1"/>
      <c r="C4" s="1"/>
      <c r="D4" s="1"/>
      <c r="E4" s="1"/>
      <c r="F4" s="1"/>
      <c r="G4" s="1"/>
      <c r="H4" s="1"/>
      <c r="I4" s="1"/>
      <c r="J4" s="1"/>
      <c r="K4" s="1"/>
      <c r="L4" s="1"/>
    </row>
    <row r="5" spans="1:12" ht="9">
      <c r="A5" s="74" t="s">
        <v>355</v>
      </c>
      <c r="B5" s="1"/>
      <c r="C5" s="1"/>
      <c r="D5" s="1"/>
      <c r="E5" s="1"/>
      <c r="F5" s="1"/>
      <c r="G5" s="1"/>
      <c r="H5" s="1"/>
      <c r="I5" s="1"/>
      <c r="J5" s="1"/>
      <c r="K5" s="1"/>
      <c r="L5" s="1"/>
    </row>
    <row r="6" spans="1:12" ht="9">
      <c r="A6" s="74" t="s">
        <v>356</v>
      </c>
      <c r="B6" s="1"/>
      <c r="C6" s="1"/>
      <c r="D6" s="1"/>
      <c r="E6" s="1"/>
      <c r="F6" s="1"/>
      <c r="G6" s="1"/>
      <c r="H6" s="1"/>
      <c r="I6" s="1"/>
      <c r="J6" s="1"/>
      <c r="K6" s="1"/>
      <c r="L6" s="1"/>
    </row>
    <row r="7" spans="1:12" ht="9">
      <c r="A7" s="75" t="s">
        <v>357</v>
      </c>
      <c r="B7" s="1"/>
      <c r="C7" s="1"/>
      <c r="D7" s="1"/>
      <c r="E7" s="1"/>
      <c r="F7" s="1"/>
      <c r="G7" s="1"/>
      <c r="H7" s="1"/>
      <c r="I7" s="1"/>
      <c r="J7" s="1"/>
      <c r="K7" s="1"/>
      <c r="L7" s="1"/>
    </row>
    <row r="8" spans="1:12" ht="9">
      <c r="A8" s="74" t="s">
        <v>358</v>
      </c>
      <c r="B8" s="1"/>
      <c r="C8" s="1"/>
      <c r="D8" s="1"/>
      <c r="E8" s="1"/>
      <c r="F8" s="1"/>
      <c r="G8" s="1"/>
      <c r="H8" s="1"/>
      <c r="I8" s="1"/>
      <c r="J8" s="1"/>
      <c r="K8" s="1"/>
      <c r="L8" s="1"/>
    </row>
    <row r="9" spans="1:12" ht="9">
      <c r="A9" s="74" t="s">
        <v>359</v>
      </c>
      <c r="B9" s="1"/>
      <c r="C9" s="1"/>
      <c r="D9" s="1"/>
      <c r="E9" s="1"/>
      <c r="F9" s="1"/>
      <c r="G9" s="1"/>
      <c r="H9" s="1"/>
      <c r="I9" s="1"/>
      <c r="J9" s="1"/>
      <c r="K9" s="1"/>
      <c r="L9" s="1"/>
    </row>
    <row r="10" spans="1:12" ht="9">
      <c r="A10" s="75" t="s">
        <v>360</v>
      </c>
      <c r="B10" s="1"/>
      <c r="C10" s="1"/>
      <c r="D10" s="1"/>
      <c r="E10" s="1"/>
      <c r="F10" s="1"/>
      <c r="G10" s="1"/>
      <c r="H10" s="1"/>
      <c r="I10" s="1"/>
      <c r="J10" s="1"/>
      <c r="K10" s="1"/>
      <c r="L10" s="1"/>
    </row>
    <row r="11" spans="1:12" ht="9">
      <c r="A11" s="75" t="s">
        <v>361</v>
      </c>
      <c r="B11" s="1"/>
      <c r="C11" s="1"/>
      <c r="D11" s="1"/>
      <c r="E11" s="1"/>
      <c r="F11" s="1"/>
      <c r="G11" s="1"/>
      <c r="H11" s="1"/>
      <c r="I11" s="1"/>
      <c r="J11" s="1"/>
      <c r="K11" s="1"/>
      <c r="L11" s="1"/>
    </row>
    <row r="12" spans="1:12" ht="9">
      <c r="A12" s="75" t="s">
        <v>362</v>
      </c>
      <c r="B12" s="1"/>
      <c r="C12" s="1"/>
      <c r="D12" s="1"/>
      <c r="E12" s="1"/>
      <c r="F12" s="1"/>
      <c r="G12" s="1"/>
      <c r="H12" s="1"/>
      <c r="I12" s="1"/>
      <c r="J12" s="1"/>
      <c r="K12" s="1"/>
      <c r="L12" s="1"/>
    </row>
    <row r="13" spans="1:12" ht="9">
      <c r="A13" s="75" t="s">
        <v>363</v>
      </c>
      <c r="B13" s="1"/>
      <c r="C13" s="1"/>
      <c r="D13" s="1"/>
      <c r="E13" s="1"/>
      <c r="F13" s="1"/>
      <c r="G13" s="1"/>
      <c r="H13" s="1"/>
      <c r="I13" s="1"/>
      <c r="J13" s="1"/>
      <c r="K13" s="1"/>
      <c r="L13" s="1"/>
    </row>
    <row r="14" spans="1:12" ht="9">
      <c r="A14" s="75" t="s">
        <v>364</v>
      </c>
      <c r="B14" s="1"/>
      <c r="C14" s="1"/>
      <c r="D14" s="1"/>
      <c r="E14" s="1"/>
      <c r="F14" s="1"/>
      <c r="G14" s="1"/>
      <c r="H14" s="1"/>
      <c r="I14" s="1"/>
      <c r="J14" s="1"/>
      <c r="K14" s="1"/>
      <c r="L14" s="1"/>
    </row>
    <row r="15" spans="1:12" ht="9">
      <c r="A15" s="75" t="s">
        <v>365</v>
      </c>
      <c r="B15" s="1"/>
      <c r="C15" s="1"/>
      <c r="D15" s="1"/>
      <c r="E15" s="1"/>
      <c r="F15" s="1"/>
      <c r="G15" s="1"/>
      <c r="H15" s="1"/>
      <c r="I15" s="1"/>
      <c r="J15" s="1"/>
      <c r="K15" s="1"/>
      <c r="L15" s="1"/>
    </row>
    <row r="16" spans="1:12" ht="9">
      <c r="A16" s="75" t="s">
        <v>366</v>
      </c>
      <c r="B16" s="1"/>
      <c r="C16" s="1"/>
      <c r="D16" s="1"/>
      <c r="E16" s="1"/>
      <c r="F16" s="1"/>
      <c r="G16" s="1"/>
      <c r="H16" s="1"/>
      <c r="I16" s="1"/>
      <c r="J16" s="1"/>
      <c r="K16" s="1"/>
      <c r="L16" s="1"/>
    </row>
    <row r="17" spans="1:12" ht="9">
      <c r="A17" s="75" t="s">
        <v>367</v>
      </c>
      <c r="B17" s="1"/>
      <c r="C17" s="1"/>
      <c r="D17" s="1"/>
      <c r="E17" s="1"/>
      <c r="F17" s="1"/>
      <c r="G17" s="1"/>
      <c r="H17" s="1"/>
      <c r="I17" s="1"/>
      <c r="J17" s="1"/>
      <c r="K17" s="1"/>
      <c r="L17" s="1"/>
    </row>
    <row r="18" spans="1:12" ht="9">
      <c r="A18" s="75" t="s">
        <v>368</v>
      </c>
      <c r="B18" s="1"/>
      <c r="C18" s="1"/>
      <c r="D18" s="1"/>
      <c r="E18" s="1"/>
      <c r="F18" s="1"/>
      <c r="G18" s="1"/>
      <c r="H18" s="1"/>
      <c r="I18" s="1"/>
      <c r="J18" s="1"/>
      <c r="K18" s="1"/>
      <c r="L18" s="1"/>
    </row>
    <row r="19" spans="1:12" ht="9">
      <c r="A19" s="75" t="s">
        <v>369</v>
      </c>
      <c r="B19" s="1"/>
      <c r="C19" s="1"/>
      <c r="D19" s="1"/>
      <c r="E19" s="1"/>
      <c r="F19" s="1"/>
      <c r="G19" s="1"/>
      <c r="H19" s="1"/>
      <c r="I19" s="1"/>
      <c r="J19" s="1"/>
      <c r="K19" s="1"/>
      <c r="L19" s="1"/>
    </row>
    <row r="20" spans="1:12" ht="9">
      <c r="A20" s="75" t="s">
        <v>370</v>
      </c>
      <c r="B20" s="1"/>
      <c r="C20" s="1"/>
      <c r="D20" s="1"/>
      <c r="E20" s="1"/>
      <c r="F20" s="1"/>
      <c r="G20" s="1"/>
      <c r="H20" s="1"/>
      <c r="I20" s="1"/>
      <c r="J20" s="1"/>
      <c r="K20" s="1"/>
      <c r="L20" s="1"/>
    </row>
    <row r="21" spans="2:12" ht="9">
      <c r="B21" s="1"/>
      <c r="C21" s="1"/>
      <c r="D21" s="1"/>
      <c r="E21" s="1"/>
      <c r="F21" s="1"/>
      <c r="G21" s="1"/>
      <c r="H21" s="1"/>
      <c r="I21" s="1"/>
      <c r="J21" s="1"/>
      <c r="K21" s="1"/>
      <c r="L21" s="1"/>
    </row>
    <row r="22" spans="1:12" ht="9">
      <c r="A22" s="75"/>
      <c r="B22" s="1"/>
      <c r="C22" s="1"/>
      <c r="D22" s="1"/>
      <c r="E22" s="1"/>
      <c r="F22" s="1"/>
      <c r="G22" s="1"/>
      <c r="H22" s="1"/>
      <c r="I22" s="1"/>
      <c r="J22" s="1"/>
      <c r="K22" s="1"/>
      <c r="L22" s="1"/>
    </row>
    <row r="23" spans="2:12" ht="9">
      <c r="B23" s="1"/>
      <c r="C23" s="1"/>
      <c r="D23" s="1"/>
      <c r="E23" s="1"/>
      <c r="F23" s="1"/>
      <c r="G23" s="1"/>
      <c r="H23" s="1"/>
      <c r="I23" s="1"/>
      <c r="J23" s="1"/>
      <c r="K23" s="1"/>
      <c r="L23" s="1"/>
    </row>
    <row r="24" spans="2:12" ht="9">
      <c r="B24" s="1"/>
      <c r="C24" s="1"/>
      <c r="D24" s="1"/>
      <c r="E24" s="1"/>
      <c r="F24" s="1"/>
      <c r="G24" s="1"/>
      <c r="H24" s="1"/>
      <c r="I24" s="1"/>
      <c r="J24" s="1"/>
      <c r="K24" s="1"/>
      <c r="L24" s="1"/>
    </row>
    <row r="25" spans="2:12" ht="9">
      <c r="B25" s="1"/>
      <c r="C25" s="1"/>
      <c r="D25" s="1"/>
      <c r="E25" s="1"/>
      <c r="F25" s="1"/>
      <c r="G25" s="1"/>
      <c r="H25" s="1"/>
      <c r="I25" s="1"/>
      <c r="J25" s="1"/>
      <c r="K25" s="1"/>
      <c r="L25" s="1"/>
    </row>
    <row r="26" spans="2:12" ht="9">
      <c r="B26" s="1"/>
      <c r="C26" s="1"/>
      <c r="D26" s="1"/>
      <c r="E26" s="1"/>
      <c r="F26" s="1"/>
      <c r="G26" s="1"/>
      <c r="H26" s="1"/>
      <c r="I26" s="1"/>
      <c r="J26" s="1"/>
      <c r="K26" s="1"/>
      <c r="L26" s="1"/>
    </row>
    <row r="27" spans="2:12" ht="9">
      <c r="B27" s="1"/>
      <c r="C27" s="1"/>
      <c r="D27" s="1"/>
      <c r="E27" s="1"/>
      <c r="F27" s="1"/>
      <c r="G27" s="1"/>
      <c r="H27" s="1"/>
      <c r="I27" s="1"/>
      <c r="J27" s="1"/>
      <c r="K27" s="1"/>
      <c r="L27" s="1"/>
    </row>
    <row r="28" spans="2:12" ht="9">
      <c r="B28" s="1"/>
      <c r="C28" s="1"/>
      <c r="D28" s="1"/>
      <c r="E28" s="1"/>
      <c r="F28" s="1"/>
      <c r="G28" s="1"/>
      <c r="H28" s="1"/>
      <c r="I28" s="1"/>
      <c r="J28" s="1"/>
      <c r="K28" s="1"/>
      <c r="L28" s="1"/>
    </row>
    <row r="29" spans="2:12" ht="9">
      <c r="B29" s="1"/>
      <c r="C29" s="1"/>
      <c r="D29" s="1"/>
      <c r="E29" s="1"/>
      <c r="F29" s="1"/>
      <c r="G29" s="1"/>
      <c r="H29" s="1"/>
      <c r="I29" s="1"/>
      <c r="J29" s="1"/>
      <c r="K29" s="1"/>
      <c r="L29" s="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140625" defaultRowHeight="15"/>
  <cols>
    <col min="1" max="9" width="14.00390625" style="0" customWidth="1"/>
  </cols>
  <sheetData>
    <row r="1" ht="12.75">
      <c r="A1" s="106" t="s">
        <v>373</v>
      </c>
    </row>
    <row r="3" spans="1:9" ht="12.75">
      <c r="A3" s="107" t="s">
        <v>374</v>
      </c>
      <c r="B3" s="107"/>
      <c r="C3" s="107"/>
      <c r="D3" s="107"/>
      <c r="E3" s="107"/>
      <c r="F3" s="107"/>
      <c r="G3" s="107"/>
      <c r="H3" s="107"/>
      <c r="I3" s="107"/>
    </row>
    <row r="4" spans="1:9" ht="12.75">
      <c r="A4" s="107" t="s">
        <v>375</v>
      </c>
      <c r="B4" s="107"/>
      <c r="C4" s="108"/>
      <c r="D4" s="108"/>
      <c r="E4" s="107"/>
      <c r="F4" s="107"/>
      <c r="G4" s="107"/>
      <c r="H4" s="107"/>
      <c r="I4" s="107"/>
    </row>
    <row r="5" spans="1:9" ht="12.75">
      <c r="A5" s="107" t="s">
        <v>376</v>
      </c>
      <c r="B5" s="107"/>
      <c r="C5" s="107"/>
      <c r="D5" s="107"/>
      <c r="E5" s="107"/>
      <c r="F5" s="107"/>
      <c r="G5" s="107"/>
      <c r="H5" s="107"/>
      <c r="I5" s="107"/>
    </row>
    <row r="6" spans="1:9" ht="12.75">
      <c r="A6" s="107"/>
      <c r="B6" s="107"/>
      <c r="C6" s="107"/>
      <c r="D6" s="107"/>
      <c r="E6" s="107"/>
      <c r="F6" s="107"/>
      <c r="G6" s="107"/>
      <c r="H6" s="107"/>
      <c r="I6" s="107"/>
    </row>
    <row r="7" spans="1:9" ht="12.75">
      <c r="A7" s="107" t="s">
        <v>377</v>
      </c>
      <c r="B7" s="107"/>
      <c r="C7" s="107"/>
      <c r="D7" s="107"/>
      <c r="E7" s="107"/>
      <c r="F7" s="107"/>
      <c r="G7" s="107"/>
      <c r="H7" s="107"/>
      <c r="I7" s="107"/>
    </row>
    <row r="8" spans="1:9" ht="12.75">
      <c r="A8" s="107" t="s">
        <v>378</v>
      </c>
      <c r="B8" s="107"/>
      <c r="C8" s="107"/>
      <c r="D8" s="107"/>
      <c r="E8" s="107"/>
      <c r="F8" s="107"/>
      <c r="G8" s="107"/>
      <c r="H8" s="107"/>
      <c r="I8" s="107"/>
    </row>
    <row r="9" spans="1:9" ht="12.75">
      <c r="A9" s="107" t="s">
        <v>379</v>
      </c>
      <c r="B9" s="107"/>
      <c r="C9" s="107"/>
      <c r="D9" s="107"/>
      <c r="E9" s="107"/>
      <c r="F9" s="107"/>
      <c r="G9" s="107"/>
      <c r="H9" s="107"/>
      <c r="I9" s="107"/>
    </row>
    <row r="10" spans="1:9" ht="12.75">
      <c r="A10" s="107"/>
      <c r="B10" s="107"/>
      <c r="C10" s="107"/>
      <c r="D10" s="107"/>
      <c r="E10" s="107"/>
      <c r="F10" s="107"/>
      <c r="G10" s="107"/>
      <c r="H10" s="107"/>
      <c r="I10" s="107"/>
    </row>
    <row r="11" spans="1:9" ht="12.75">
      <c r="A11" s="109" t="s">
        <v>380</v>
      </c>
      <c r="B11" s="110" t="s">
        <v>381</v>
      </c>
      <c r="C11" s="109" t="s">
        <v>382</v>
      </c>
      <c r="D11" s="109" t="s">
        <v>383</v>
      </c>
      <c r="E11" s="111" t="s">
        <v>384</v>
      </c>
      <c r="F11" s="109" t="s">
        <v>385</v>
      </c>
      <c r="G11" s="110" t="s">
        <v>386</v>
      </c>
      <c r="H11" s="109" t="s">
        <v>387</v>
      </c>
      <c r="I11" s="109" t="s">
        <v>388</v>
      </c>
    </row>
    <row r="12" spans="1:9" ht="12.75">
      <c r="A12" s="112" t="s">
        <v>389</v>
      </c>
      <c r="B12" s="113" t="s">
        <v>390</v>
      </c>
      <c r="C12" s="112" t="s">
        <v>391</v>
      </c>
      <c r="D12" s="112" t="s">
        <v>391</v>
      </c>
      <c r="E12" s="114" t="s">
        <v>391</v>
      </c>
      <c r="F12" s="112" t="s">
        <v>392</v>
      </c>
      <c r="G12" s="113" t="s">
        <v>67</v>
      </c>
      <c r="H12" s="112" t="s">
        <v>391</v>
      </c>
      <c r="I12" s="112" t="s">
        <v>390</v>
      </c>
    </row>
    <row r="13" spans="1:9" ht="12.75">
      <c r="A13" s="112" t="s">
        <v>393</v>
      </c>
      <c r="B13" s="113" t="s">
        <v>392</v>
      </c>
      <c r="C13" s="112" t="s">
        <v>394</v>
      </c>
      <c r="D13" s="112" t="s">
        <v>394</v>
      </c>
      <c r="E13" s="114" t="s">
        <v>394</v>
      </c>
      <c r="F13" s="115" t="s">
        <v>395</v>
      </c>
      <c r="G13" s="116" t="s">
        <v>396</v>
      </c>
      <c r="H13" s="115" t="s">
        <v>67</v>
      </c>
      <c r="I13" s="112" t="s">
        <v>394</v>
      </c>
    </row>
    <row r="14" spans="1:9" ht="12.75">
      <c r="A14" s="112" t="s">
        <v>397</v>
      </c>
      <c r="B14" s="113" t="s">
        <v>398</v>
      </c>
      <c r="C14" s="112" t="s">
        <v>393</v>
      </c>
      <c r="D14" s="112" t="s">
        <v>393</v>
      </c>
      <c r="E14" s="114" t="s">
        <v>393</v>
      </c>
      <c r="F14" s="117"/>
      <c r="G14" s="117"/>
      <c r="H14" s="117"/>
      <c r="I14" s="112" t="s">
        <v>399</v>
      </c>
    </row>
    <row r="15" spans="1:9" ht="12.75">
      <c r="A15" s="112" t="s">
        <v>392</v>
      </c>
      <c r="B15" s="116" t="s">
        <v>68</v>
      </c>
      <c r="C15" s="112" t="s">
        <v>392</v>
      </c>
      <c r="D15" s="112" t="s">
        <v>392</v>
      </c>
      <c r="E15" s="114" t="s">
        <v>392</v>
      </c>
      <c r="F15" s="117"/>
      <c r="G15" s="117"/>
      <c r="H15" s="117"/>
      <c r="I15" s="115" t="s">
        <v>400</v>
      </c>
    </row>
    <row r="16" spans="1:9" ht="12.75">
      <c r="A16" s="115" t="s">
        <v>398</v>
      </c>
      <c r="B16" s="117"/>
      <c r="C16" s="112" t="s">
        <v>401</v>
      </c>
      <c r="D16" s="112" t="s">
        <v>398</v>
      </c>
      <c r="E16" s="118" t="s">
        <v>401</v>
      </c>
      <c r="F16" s="117"/>
      <c r="G16" s="117"/>
      <c r="H16" s="117"/>
      <c r="I16" s="117"/>
    </row>
    <row r="17" spans="1:9" ht="12.75">
      <c r="A17" s="117"/>
      <c r="B17" s="117"/>
      <c r="C17" s="115" t="s">
        <v>68</v>
      </c>
      <c r="D17" s="112" t="s">
        <v>401</v>
      </c>
      <c r="E17" s="117"/>
      <c r="F17" s="117"/>
      <c r="G17" s="117"/>
      <c r="H17" s="117"/>
      <c r="I17" s="117"/>
    </row>
    <row r="18" spans="1:9" ht="12.75">
      <c r="A18" s="117"/>
      <c r="B18" s="117"/>
      <c r="C18" s="117"/>
      <c r="D18" s="115" t="s">
        <v>396</v>
      </c>
      <c r="E18" s="117"/>
      <c r="F18" s="117"/>
      <c r="G18" s="117"/>
      <c r="H18" s="117"/>
      <c r="I18" s="117"/>
    </row>
    <row r="19" spans="1:9" ht="12.75">
      <c r="A19" s="107"/>
      <c r="B19" s="107"/>
      <c r="C19" s="107"/>
      <c r="D19" s="107"/>
      <c r="E19" s="107"/>
      <c r="F19" s="107"/>
      <c r="G19" s="107"/>
      <c r="H19" s="107"/>
      <c r="I19" s="107"/>
    </row>
    <row r="20" spans="1:9" ht="12.75">
      <c r="A20" s="107"/>
      <c r="B20" s="107"/>
      <c r="C20" s="107"/>
      <c r="D20" s="107"/>
      <c r="E20" s="107"/>
      <c r="F20" s="107"/>
      <c r="G20" s="107"/>
      <c r="H20" s="107"/>
      <c r="I20" s="107"/>
    </row>
    <row r="21" spans="1:9" ht="12.75">
      <c r="A21" s="107"/>
      <c r="B21" s="107"/>
      <c r="C21" s="107"/>
      <c r="D21" s="107"/>
      <c r="E21" s="107"/>
      <c r="F21" s="107"/>
      <c r="G21" s="107"/>
      <c r="H21" s="107"/>
      <c r="I21" s="107"/>
    </row>
    <row r="22" spans="1:9" ht="12.75">
      <c r="A22" s="107"/>
      <c r="B22" s="107"/>
      <c r="C22" s="107"/>
      <c r="D22" s="107"/>
      <c r="E22" s="107"/>
      <c r="F22" s="107"/>
      <c r="G22" s="107"/>
      <c r="H22" s="107"/>
      <c r="I22" s="107"/>
    </row>
    <row r="23" spans="1:9" ht="12.75">
      <c r="A23" s="107"/>
      <c r="B23" s="107"/>
      <c r="C23" s="107"/>
      <c r="D23" s="107"/>
      <c r="E23" s="107"/>
      <c r="F23" s="107"/>
      <c r="G23" s="107"/>
      <c r="H23" s="107"/>
      <c r="I23" s="107"/>
    </row>
    <row r="24" spans="1:9" ht="12.75">
      <c r="A24" s="107"/>
      <c r="B24" s="107"/>
      <c r="C24" s="107"/>
      <c r="D24" s="107"/>
      <c r="E24" s="107"/>
      <c r="F24" s="107"/>
      <c r="G24" s="107"/>
      <c r="H24" s="107"/>
      <c r="I24" s="107"/>
    </row>
    <row r="25" spans="1:9" ht="12.75">
      <c r="A25" s="107"/>
      <c r="B25" s="107"/>
      <c r="C25" s="107"/>
      <c r="D25" s="107"/>
      <c r="E25" s="107"/>
      <c r="F25" s="107"/>
      <c r="G25" s="107"/>
      <c r="H25" s="107"/>
      <c r="I25" s="107"/>
    </row>
    <row r="26" spans="1:9" ht="12.75">
      <c r="A26" s="107"/>
      <c r="B26" s="107"/>
      <c r="C26" s="107"/>
      <c r="D26" s="107"/>
      <c r="E26" s="107"/>
      <c r="F26" s="107"/>
      <c r="G26" s="107"/>
      <c r="H26" s="107"/>
      <c r="I26" s="107"/>
    </row>
    <row r="27" spans="1:9" ht="12.75">
      <c r="A27" s="107"/>
      <c r="B27" s="107"/>
      <c r="C27" s="107"/>
      <c r="D27" s="107"/>
      <c r="E27" s="107"/>
      <c r="F27" s="107"/>
      <c r="G27" s="107"/>
      <c r="H27" s="107"/>
      <c r="I27" s="107"/>
    </row>
    <row r="28" spans="1:9" ht="12.75">
      <c r="A28" s="107"/>
      <c r="B28" s="107"/>
      <c r="C28" s="107"/>
      <c r="D28" s="107"/>
      <c r="E28" s="107"/>
      <c r="F28" s="107"/>
      <c r="G28" s="107"/>
      <c r="H28" s="107"/>
      <c r="I28" s="107"/>
    </row>
    <row r="29" spans="1:9" ht="12.75">
      <c r="A29" s="107"/>
      <c r="B29" s="107"/>
      <c r="C29" s="107"/>
      <c r="D29" s="107"/>
      <c r="E29" s="107"/>
      <c r="F29" s="107"/>
      <c r="G29" s="107"/>
      <c r="H29" s="107"/>
      <c r="I29" s="107"/>
    </row>
    <row r="30" spans="1:9" ht="12.75">
      <c r="A30" s="107"/>
      <c r="B30" s="107"/>
      <c r="C30" s="107"/>
      <c r="D30" s="107"/>
      <c r="E30" s="107"/>
      <c r="F30" s="107"/>
      <c r="G30" s="107"/>
      <c r="H30" s="107"/>
      <c r="I30" s="107"/>
    </row>
    <row r="31" spans="1:9" ht="12.75">
      <c r="A31" s="107"/>
      <c r="B31" s="107"/>
      <c r="C31" s="107"/>
      <c r="D31" s="107"/>
      <c r="E31" s="107"/>
      <c r="F31" s="107"/>
      <c r="G31" s="107"/>
      <c r="H31" s="107"/>
      <c r="I31" s="107"/>
    </row>
    <row r="32" spans="1:9" ht="12.75">
      <c r="A32" s="107"/>
      <c r="B32" s="107"/>
      <c r="C32" s="107"/>
      <c r="D32" s="107"/>
      <c r="E32" s="107"/>
      <c r="F32" s="107"/>
      <c r="G32" s="107"/>
      <c r="H32" s="107"/>
      <c r="I32" s="107"/>
    </row>
    <row r="33" spans="1:9" ht="12.75">
      <c r="A33" s="107"/>
      <c r="B33" s="107"/>
      <c r="C33" s="107"/>
      <c r="D33" s="107"/>
      <c r="E33" s="107"/>
      <c r="F33" s="107"/>
      <c r="G33" s="107"/>
      <c r="H33" s="107"/>
      <c r="I33" s="107"/>
    </row>
    <row r="34" spans="1:9" ht="12.75">
      <c r="A34" s="107"/>
      <c r="B34" s="107"/>
      <c r="C34" s="107"/>
      <c r="D34" s="107"/>
      <c r="E34" s="107"/>
      <c r="F34" s="107"/>
      <c r="G34" s="107"/>
      <c r="H34" s="107"/>
      <c r="I34" s="107"/>
    </row>
    <row r="35" spans="1:9" ht="12.75">
      <c r="A35" s="107"/>
      <c r="B35" s="107"/>
      <c r="C35" s="107"/>
      <c r="D35" s="107"/>
      <c r="E35" s="107"/>
      <c r="F35" s="107"/>
      <c r="G35" s="107"/>
      <c r="H35" s="107"/>
      <c r="I35" s="107"/>
    </row>
    <row r="36" spans="1:9" ht="12.75">
      <c r="A36" s="107"/>
      <c r="B36" s="107"/>
      <c r="C36" s="107"/>
      <c r="D36" s="107"/>
      <c r="E36" s="107"/>
      <c r="F36" s="107"/>
      <c r="G36" s="107"/>
      <c r="H36" s="107"/>
      <c r="I36" s="107"/>
    </row>
    <row r="37" spans="1:9" ht="12.75">
      <c r="A37" s="107"/>
      <c r="B37" s="107"/>
      <c r="C37" s="107"/>
      <c r="D37" s="107"/>
      <c r="E37" s="107"/>
      <c r="F37" s="107"/>
      <c r="G37" s="107"/>
      <c r="H37" s="107"/>
      <c r="I37" s="107"/>
    </row>
    <row r="38" spans="1:9" ht="12.75">
      <c r="A38" s="107"/>
      <c r="B38" s="107"/>
      <c r="C38" s="107"/>
      <c r="D38" s="107"/>
      <c r="E38" s="107"/>
      <c r="F38" s="107"/>
      <c r="G38" s="107"/>
      <c r="H38" s="107"/>
      <c r="I38" s="107"/>
    </row>
    <row r="39" spans="1:9" ht="12.75">
      <c r="A39" s="107"/>
      <c r="B39" s="107"/>
      <c r="C39" s="107"/>
      <c r="D39" s="107"/>
      <c r="E39" s="107"/>
      <c r="F39" s="107"/>
      <c r="G39" s="107"/>
      <c r="H39" s="107"/>
      <c r="I39" s="107"/>
    </row>
    <row r="40" spans="1:9" ht="12.75">
      <c r="A40" s="107"/>
      <c r="B40" s="107"/>
      <c r="C40" s="107"/>
      <c r="D40" s="107"/>
      <c r="E40" s="107"/>
      <c r="F40" s="107"/>
      <c r="G40" s="107"/>
      <c r="H40" s="107"/>
      <c r="I40" s="107"/>
    </row>
    <row r="41" spans="1:9" ht="12.75">
      <c r="A41" s="107"/>
      <c r="B41" s="107"/>
      <c r="C41" s="107"/>
      <c r="D41" s="107"/>
      <c r="E41" s="107"/>
      <c r="F41" s="107"/>
      <c r="G41" s="107"/>
      <c r="H41" s="107"/>
      <c r="I41" s="107"/>
    </row>
    <row r="42" spans="1:9" ht="12.75">
      <c r="A42" s="107"/>
      <c r="B42" s="107"/>
      <c r="C42" s="107"/>
      <c r="D42" s="107"/>
      <c r="E42" s="107"/>
      <c r="F42" s="107"/>
      <c r="G42" s="107"/>
      <c r="H42" s="107"/>
      <c r="I42" s="107"/>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henshu</dc:creator>
  <cp:keywords/>
  <dc:description/>
  <cp:lastModifiedBy>henshu</cp:lastModifiedBy>
  <cp:lastPrinted>2017-07-21T00:25:44Z</cp:lastPrinted>
  <dcterms:created xsi:type="dcterms:W3CDTF">2012-09-21T00:30:40Z</dcterms:created>
  <dcterms:modified xsi:type="dcterms:W3CDTF">2017-09-27T07:13:54Z</dcterms:modified>
  <cp:category/>
  <cp:version/>
  <cp:contentType/>
  <cp:contentStatus/>
</cp:coreProperties>
</file>